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8_{D8F507C8-9CF3-4E7B-8291-C7C87F5DC9B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detail 301 blount" sheetId="1" r:id="rId1"/>
    <sheet name="rent adjustment" sheetId="3" r:id="rId2"/>
    <sheet name="Sheet1" sheetId="2" r:id="rId3"/>
  </sheets>
  <definedNames>
    <definedName name="_xlnm.Print_Area" localSheetId="2">Sheet1!$B$1:$E$48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L8" i="1" s="1"/>
  <c r="M8" i="1" s="1"/>
  <c r="N8" i="1" s="1"/>
  <c r="O8" i="1" s="1"/>
  <c r="P8" i="1" s="1"/>
  <c r="Q8" i="1" s="1"/>
  <c r="E8" i="1"/>
  <c r="E7" i="1" s="1"/>
  <c r="I8" i="1"/>
  <c r="J9" i="1"/>
  <c r="I11" i="1"/>
  <c r="C10" i="3" s="1"/>
  <c r="I10" i="1"/>
  <c r="E43" i="2"/>
  <c r="E19" i="2"/>
  <c r="E23" i="2" s="1"/>
  <c r="K42" i="1"/>
  <c r="L42" i="1" s="1"/>
  <c r="M42" i="1" s="1"/>
  <c r="N42" i="1" s="1"/>
  <c r="O42" i="1" s="1"/>
  <c r="P42" i="1" s="1"/>
  <c r="Q42" i="1" s="1"/>
  <c r="G14" i="1"/>
  <c r="G12" i="1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22" i="3"/>
  <c r="A39" i="3"/>
  <c r="A40" i="3"/>
  <c r="A41" i="3"/>
  <c r="A37" i="3"/>
  <c r="A38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B9" i="3"/>
  <c r="B10" i="3"/>
  <c r="B11" i="3"/>
  <c r="B12" i="3"/>
  <c r="B13" i="3"/>
  <c r="B8" i="3"/>
  <c r="C11" i="3"/>
  <c r="C13" i="3"/>
  <c r="A9" i="3"/>
  <c r="A10" i="3"/>
  <c r="A11" i="3"/>
  <c r="A12" i="3"/>
  <c r="A13" i="3"/>
  <c r="A14" i="3"/>
  <c r="A15" i="3"/>
  <c r="A16" i="3"/>
  <c r="A20" i="3"/>
  <c r="A21" i="3"/>
  <c r="A22" i="3"/>
  <c r="A23" i="3"/>
  <c r="A8" i="3"/>
  <c r="O23" i="1"/>
  <c r="O25" i="1"/>
  <c r="I22" i="1"/>
  <c r="D28" i="2" s="1"/>
  <c r="E28" i="2" s="1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6" i="2"/>
  <c r="B48" i="2"/>
  <c r="B25" i="2"/>
  <c r="D19" i="2"/>
  <c r="D23" i="2" s="1"/>
  <c r="D25" i="2" s="1"/>
  <c r="E25" i="2" s="1"/>
  <c r="M16" i="1"/>
  <c r="N16" i="1" s="1"/>
  <c r="O16" i="1" s="1"/>
  <c r="P16" i="1" s="1"/>
  <c r="Q16" i="1" s="1"/>
  <c r="O22" i="1" l="1"/>
  <c r="G8" i="1"/>
  <c r="B7" i="3"/>
  <c r="H16" i="1"/>
  <c r="I16" i="1" s="1"/>
  <c r="H7" i="1"/>
  <c r="J16" i="1" l="1"/>
  <c r="K16" i="1" s="1"/>
  <c r="L16" i="1" s="1"/>
  <c r="O27" i="1"/>
  <c r="C15" i="3"/>
  <c r="I7" i="1"/>
  <c r="J7" i="1" s="1"/>
  <c r="K7" i="1" l="1"/>
  <c r="L7" i="1" s="1"/>
  <c r="J15" i="1"/>
  <c r="K10" i="1"/>
  <c r="L10" i="1" s="1"/>
  <c r="M10" i="1" s="1"/>
  <c r="N10" i="1" s="1"/>
  <c r="O10" i="1" s="1"/>
  <c r="P10" i="1" s="1"/>
  <c r="Q10" i="1" s="1"/>
  <c r="O21" i="1"/>
  <c r="C9" i="3"/>
  <c r="E15" i="1"/>
  <c r="G49" i="1" s="1"/>
  <c r="H11" i="1" l="1"/>
  <c r="H12" i="1"/>
  <c r="H14" i="1"/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J22" i="1"/>
  <c r="K22" i="1" s="1"/>
  <c r="L22" i="1" s="1"/>
  <c r="I21" i="1"/>
  <c r="I20" i="1"/>
  <c r="J34" i="1" l="1"/>
  <c r="K34" i="1" s="1"/>
  <c r="L34" i="1" s="1"/>
  <c r="D40" i="2"/>
  <c r="E40" i="2" s="1"/>
  <c r="J30" i="1"/>
  <c r="K30" i="1" s="1"/>
  <c r="L30" i="1" s="1"/>
  <c r="D36" i="2"/>
  <c r="E36" i="2" s="1"/>
  <c r="J20" i="1"/>
  <c r="K20" i="1" s="1"/>
  <c r="L20" i="1" s="1"/>
  <c r="D26" i="2"/>
  <c r="E26" i="2" s="1"/>
  <c r="K37" i="1"/>
  <c r="L37" i="1" s="1"/>
  <c r="D43" i="2"/>
  <c r="J33" i="1"/>
  <c r="K33" i="1" s="1"/>
  <c r="L33" i="1" s="1"/>
  <c r="D39" i="2"/>
  <c r="E39" i="2" s="1"/>
  <c r="J29" i="1"/>
  <c r="K29" i="1" s="1"/>
  <c r="L29" i="1" s="1"/>
  <c r="D35" i="2"/>
  <c r="E35" i="2" s="1"/>
  <c r="J25" i="1"/>
  <c r="K25" i="1" s="1"/>
  <c r="L25" i="1" s="1"/>
  <c r="D31" i="2"/>
  <c r="E31" i="2" s="1"/>
  <c r="J21" i="1"/>
  <c r="K21" i="1" s="1"/>
  <c r="L21" i="1" s="1"/>
  <c r="D27" i="2"/>
  <c r="E27" i="2" s="1"/>
  <c r="J36" i="1"/>
  <c r="K36" i="1" s="1"/>
  <c r="L36" i="1" s="1"/>
  <c r="D42" i="2"/>
  <c r="E42" i="2" s="1"/>
  <c r="J32" i="1"/>
  <c r="K32" i="1" s="1"/>
  <c r="L32" i="1" s="1"/>
  <c r="D38" i="2"/>
  <c r="E38" i="2" s="1"/>
  <c r="J28" i="1"/>
  <c r="K28" i="1" s="1"/>
  <c r="L28" i="1" s="1"/>
  <c r="D34" i="2"/>
  <c r="E34" i="2" s="1"/>
  <c r="J24" i="1"/>
  <c r="K24" i="1" s="1"/>
  <c r="L24" i="1" s="1"/>
  <c r="D30" i="2"/>
  <c r="E30" i="2" s="1"/>
  <c r="D44" i="2"/>
  <c r="E44" i="2" s="1"/>
  <c r="J26" i="1"/>
  <c r="K26" i="1" s="1"/>
  <c r="L26" i="1" s="1"/>
  <c r="D32" i="2"/>
  <c r="E32" i="2" s="1"/>
  <c r="J35" i="1"/>
  <c r="K35" i="1" s="1"/>
  <c r="L35" i="1" s="1"/>
  <c r="D41" i="2"/>
  <c r="E41" i="2" s="1"/>
  <c r="J31" i="1"/>
  <c r="K31" i="1" s="1"/>
  <c r="L31" i="1" s="1"/>
  <c r="D37" i="2"/>
  <c r="E37" i="2" s="1"/>
  <c r="J27" i="1"/>
  <c r="K27" i="1" s="1"/>
  <c r="L27" i="1" s="1"/>
  <c r="D33" i="2"/>
  <c r="E33" i="2" s="1"/>
  <c r="J23" i="1"/>
  <c r="K23" i="1" s="1"/>
  <c r="L23" i="1" s="1"/>
  <c r="D29" i="2"/>
  <c r="E29" i="2" s="1"/>
  <c r="K12" i="1"/>
  <c r="L12" i="1" s="1"/>
  <c r="M12" i="1" s="1"/>
  <c r="K14" i="1"/>
  <c r="L14" i="1" s="1"/>
  <c r="M14" i="1" s="1"/>
  <c r="N14" i="1" s="1"/>
  <c r="O14" i="1" s="1"/>
  <c r="P14" i="1" s="1"/>
  <c r="Q14" i="1" s="1"/>
  <c r="E46" i="2" l="1"/>
  <c r="E48" i="2" s="1"/>
  <c r="K9" i="1"/>
  <c r="L9" i="1" s="1"/>
  <c r="M9" i="1" s="1"/>
  <c r="N9" i="1" s="1"/>
  <c r="O9" i="1" s="1"/>
  <c r="P9" i="1" s="1"/>
  <c r="Q9" i="1" s="1"/>
  <c r="G9" i="1"/>
  <c r="O20" i="1"/>
  <c r="C8" i="3"/>
  <c r="N12" i="1"/>
  <c r="O12" i="1" l="1"/>
  <c r="P12" i="1" l="1"/>
  <c r="Q12" i="1" l="1"/>
  <c r="K13" i="1"/>
  <c r="I15" i="1"/>
  <c r="O26" i="1" s="1"/>
  <c r="O24" i="1"/>
  <c r="G13" i="1"/>
  <c r="H13" i="1"/>
  <c r="H15" i="1" s="1"/>
  <c r="H17" i="1" s="1"/>
  <c r="C12" i="3"/>
  <c r="J17" i="1" l="1"/>
  <c r="J19" i="1" s="1"/>
  <c r="J39" i="1" s="1"/>
  <c r="J49" i="1" s="1"/>
  <c r="H19" i="1"/>
  <c r="H39" i="1" s="1"/>
  <c r="H40" i="1" s="1"/>
  <c r="H43" i="1" s="1"/>
  <c r="K15" i="1"/>
  <c r="K17" i="1" s="1"/>
  <c r="L13" i="1"/>
  <c r="C14" i="3"/>
  <c r="I17" i="1"/>
  <c r="J40" i="1" l="1"/>
  <c r="K19" i="1"/>
  <c r="K39" i="1" s="1"/>
  <c r="K49" i="1" s="1"/>
  <c r="C16" i="3"/>
  <c r="O28" i="1"/>
  <c r="I19" i="1"/>
  <c r="I39" i="1" s="1"/>
  <c r="I49" i="1" s="1"/>
  <c r="M13" i="1"/>
  <c r="L15" i="1"/>
  <c r="L17" i="1" s="1"/>
  <c r="K40" i="1" l="1"/>
  <c r="I40" i="1"/>
  <c r="M15" i="1"/>
  <c r="M17" i="1" s="1"/>
  <c r="N13" i="1"/>
  <c r="L19" i="1"/>
  <c r="L39" i="1" s="1"/>
  <c r="L49" i="1" s="1"/>
  <c r="C21" i="3"/>
  <c r="C41" i="3" s="1"/>
  <c r="C17" i="3"/>
  <c r="C18" i="3" s="1"/>
  <c r="I43" i="1" l="1"/>
  <c r="K43" i="1"/>
  <c r="M39" i="1"/>
  <c r="M49" i="1" s="1"/>
  <c r="C43" i="3"/>
  <c r="O13" i="1"/>
  <c r="N15" i="1"/>
  <c r="N17" i="1" s="1"/>
  <c r="L40" i="1"/>
  <c r="L43" i="1" l="1"/>
  <c r="M40" i="1"/>
  <c r="N39" i="1"/>
  <c r="P13" i="1"/>
  <c r="O15" i="1"/>
  <c r="O17" i="1" s="1"/>
  <c r="M43" i="1" l="1"/>
  <c r="O39" i="1"/>
  <c r="O40" i="1" s="1"/>
  <c r="N49" i="1"/>
  <c r="N40" i="1"/>
  <c r="P15" i="1"/>
  <c r="P17" i="1" s="1"/>
  <c r="Q13" i="1"/>
  <c r="Q15" i="1" s="1"/>
  <c r="Q17" i="1" s="1"/>
  <c r="O43" i="1" l="1"/>
  <c r="N43" i="1"/>
  <c r="P39" i="1"/>
  <c r="P40" i="1" s="1"/>
  <c r="O49" i="1"/>
  <c r="P43" i="1" l="1"/>
  <c r="Q39" i="1"/>
  <c r="P49" i="1"/>
  <c r="Q49" i="1" l="1"/>
  <c r="Q40" i="1"/>
  <c r="Q43" i="1" l="1"/>
</calcChain>
</file>

<file path=xl/sharedStrings.xml><?xml version="1.0" encoding="utf-8"?>
<sst xmlns="http://schemas.openxmlformats.org/spreadsheetml/2006/main" count="102" uniqueCount="83">
  <si>
    <t>Lease</t>
  </si>
  <si>
    <t>Square</t>
  </si>
  <si>
    <t>Annual Rent</t>
  </si>
  <si>
    <t>Description</t>
  </si>
  <si>
    <t>suite</t>
  </si>
  <si>
    <t>Expiration</t>
  </si>
  <si>
    <t>Options</t>
  </si>
  <si>
    <t>Feet</t>
  </si>
  <si>
    <t>esc</t>
  </si>
  <si>
    <t>$/SF</t>
  </si>
  <si>
    <t>Year 1</t>
  </si>
  <si>
    <t>Total - Park:</t>
  </si>
  <si>
    <t>management fees</t>
  </si>
  <si>
    <t>gas</t>
  </si>
  <si>
    <t>electricity</t>
  </si>
  <si>
    <t>water sewer</t>
  </si>
  <si>
    <t>general repair</t>
  </si>
  <si>
    <t>plumbing</t>
  </si>
  <si>
    <t>hvac</t>
  </si>
  <si>
    <t>electircl repair</t>
  </si>
  <si>
    <t>painting</t>
  </si>
  <si>
    <t>fire and security</t>
  </si>
  <si>
    <t>signager</t>
  </si>
  <si>
    <t>elevator</t>
  </si>
  <si>
    <t>ground maint</t>
  </si>
  <si>
    <t>grounds maint contract</t>
  </si>
  <si>
    <t>cleaning service</t>
  </si>
  <si>
    <t>cleaning supplies</t>
  </si>
  <si>
    <t>trash removal</t>
  </si>
  <si>
    <t xml:space="preserve">insurance property liability </t>
  </si>
  <si>
    <t>taxes real estate</t>
  </si>
  <si>
    <t>taxes mall maintenance/encroachment</t>
  </si>
  <si>
    <t>total expenses</t>
  </si>
  <si>
    <t>net operating income</t>
  </si>
  <si>
    <t xml:space="preserve"> year 2 </t>
  </si>
  <si>
    <t>Gross collectable income</t>
  </si>
  <si>
    <t>note 1</t>
  </si>
  <si>
    <t>Operating Expenses</t>
  </si>
  <si>
    <t>Ring and DuChateau</t>
  </si>
  <si>
    <t>Synergos Counseling, LLC</t>
  </si>
  <si>
    <t>2021-2022</t>
  </si>
  <si>
    <t>2022-2023</t>
  </si>
  <si>
    <t>2023-2024</t>
  </si>
  <si>
    <t>Indeavor suite 201,202,204</t>
  </si>
  <si>
    <t>Subtotal Rent</t>
  </si>
  <si>
    <t>2024-2025</t>
  </si>
  <si>
    <t>2025-2026</t>
  </si>
  <si>
    <t>2026-2027</t>
  </si>
  <si>
    <t>2027-2028</t>
  </si>
  <si>
    <t>2028-2029</t>
  </si>
  <si>
    <t>broker projection after year 5</t>
  </si>
  <si>
    <t>expenses increase 2% beginning year 6</t>
  </si>
  <si>
    <t>2029-2030</t>
  </si>
  <si>
    <t>2030-2031</t>
  </si>
  <si>
    <t>INTERNATIONAL HARVESTER BLDING</t>
  </si>
  <si>
    <t>301 S. BLOUNT STREET</t>
  </si>
  <si>
    <t>Owner Price</t>
  </si>
  <si>
    <t>Capitalization rates</t>
  </si>
  <si>
    <t>two five year options</t>
  </si>
  <si>
    <t>Two 3 year options, leases end in 2027</t>
  </si>
  <si>
    <t>synergos</t>
  </si>
  <si>
    <t>parking</t>
  </si>
  <si>
    <t>total</t>
  </si>
  <si>
    <t>Office rents</t>
  </si>
  <si>
    <t>total rent</t>
  </si>
  <si>
    <t>expenses</t>
  </si>
  <si>
    <t>4%</t>
  </si>
  <si>
    <t>Tergar storage</t>
  </si>
  <si>
    <t>301 s. blount</t>
  </si>
  <si>
    <t>2022-23 income and expenses</t>
  </si>
  <si>
    <t>Less vacancy</t>
  </si>
  <si>
    <t>Collectrable income</t>
  </si>
  <si>
    <t>Net income</t>
  </si>
  <si>
    <t>scheduled rent</t>
  </si>
  <si>
    <t>sq. feet</t>
  </si>
  <si>
    <t>m-m</t>
  </si>
  <si>
    <t>Synergos</t>
  </si>
  <si>
    <t>broker:   Marty Rifken</t>
  </si>
  <si>
    <t>Month to month Storage lease</t>
  </si>
  <si>
    <t>Tergar Meditation suite 102 &amp; 104 plus basement</t>
  </si>
  <si>
    <t>Proposed future offices</t>
  </si>
  <si>
    <t>Unfinished basement, potential conversion to offices in the future.</t>
  </si>
  <si>
    <t>Projects parking rent increase to $110 year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</si>
</sst>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.0000%"/>
    <numFmt numFmtId="168" formatCode="0.00000%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3" fillId="0" borderId="0" xfId="5" applyNumberFormat="1" applyFont="1"/>
    <xf numFmtId="0" fontId="4" fillId="0" borderId="0" xfId="0" applyFont="1" applyAlignment="1">
      <alignment horizontal="center" wrapText="1"/>
    </xf>
    <xf numFmtId="164" fontId="4" fillId="0" borderId="0" xfId="5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5" applyNumberFormat="1" applyFont="1" applyBorder="1" applyAlignment="1">
      <alignment horizontal="center" wrapText="1"/>
    </xf>
    <xf numFmtId="10" fontId="3" fillId="0" borderId="0" xfId="0" applyNumberFormat="1" applyFont="1"/>
    <xf numFmtId="44" fontId="3" fillId="0" borderId="0" xfId="6" applyFont="1"/>
    <xf numFmtId="165" fontId="3" fillId="0" borderId="0" xfId="6" applyNumberFormat="1" applyFont="1"/>
    <xf numFmtId="0" fontId="4" fillId="0" borderId="0" xfId="0" applyFont="1"/>
    <xf numFmtId="14" fontId="3" fillId="0" borderId="0" xfId="0" applyNumberFormat="1" applyFont="1"/>
    <xf numFmtId="8" fontId="3" fillId="0" borderId="0" xfId="0" applyNumberFormat="1" applyFont="1"/>
    <xf numFmtId="6" fontId="3" fillId="0" borderId="0" xfId="0" applyNumberFormat="1" applyFont="1"/>
    <xf numFmtId="165" fontId="3" fillId="0" borderId="0" xfId="0" applyNumberFormat="1" applyFont="1"/>
    <xf numFmtId="49" fontId="4" fillId="0" borderId="0" xfId="0" applyNumberFormat="1" applyFont="1"/>
    <xf numFmtId="43" fontId="3" fillId="0" borderId="0" xfId="5" applyFont="1"/>
    <xf numFmtId="6" fontId="6" fillId="0" borderId="0" xfId="0" applyNumberFormat="1" applyFont="1"/>
    <xf numFmtId="166" fontId="3" fillId="0" borderId="0" xfId="7" applyNumberFormat="1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0" fontId="3" fillId="0" borderId="0" xfId="5" applyNumberFormat="1" applyFont="1"/>
    <xf numFmtId="165" fontId="6" fillId="0" borderId="0" xfId="6" applyNumberFormat="1" applyFont="1"/>
    <xf numFmtId="165" fontId="4" fillId="0" borderId="0" xfId="0" applyNumberFormat="1" applyFont="1"/>
    <xf numFmtId="164" fontId="7" fillId="0" borderId="0" xfId="5" applyNumberFormat="1" applyFont="1"/>
    <xf numFmtId="6" fontId="4" fillId="0" borderId="0" xfId="0" applyNumberFormat="1" applyFont="1"/>
    <xf numFmtId="165" fontId="4" fillId="0" borderId="0" xfId="6" applyNumberFormat="1" applyFont="1"/>
    <xf numFmtId="6" fontId="10" fillId="0" borderId="0" xfId="0" applyNumberFormat="1" applyFont="1"/>
    <xf numFmtId="167" fontId="3" fillId="0" borderId="0" xfId="7" applyNumberFormat="1" applyFont="1"/>
    <xf numFmtId="44" fontId="0" fillId="0" borderId="0" xfId="6" applyFont="1"/>
    <xf numFmtId="44" fontId="11" fillId="0" borderId="0" xfId="6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6" fontId="0" fillId="0" borderId="0" xfId="6" applyNumberFormat="1" applyFont="1"/>
    <xf numFmtId="6" fontId="0" fillId="0" borderId="0" xfId="0" applyNumberFormat="1"/>
    <xf numFmtId="6" fontId="12" fillId="0" borderId="0" xfId="0" applyNumberFormat="1" applyFont="1"/>
    <xf numFmtId="164" fontId="0" fillId="0" borderId="0" xfId="5" applyNumberFormat="1" applyFont="1"/>
    <xf numFmtId="10" fontId="0" fillId="0" borderId="0" xfId="7" applyNumberFormat="1" applyFont="1"/>
    <xf numFmtId="165" fontId="0" fillId="0" borderId="0" xfId="6" applyNumberFormat="1" applyFont="1"/>
    <xf numFmtId="14" fontId="0" fillId="0" borderId="0" xfId="0" applyNumberFormat="1"/>
    <xf numFmtId="0" fontId="5" fillId="0" borderId="0" xfId="0" applyFont="1"/>
    <xf numFmtId="14" fontId="4" fillId="0" borderId="0" xfId="0" applyNumberFormat="1" applyFont="1" applyAlignment="1">
      <alignment horizontal="left"/>
    </xf>
    <xf numFmtId="0" fontId="13" fillId="2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6" fontId="14" fillId="2" borderId="0" xfId="0" applyNumberFormat="1" applyFont="1" applyFill="1"/>
    <xf numFmtId="6" fontId="13" fillId="2" borderId="0" xfId="0" applyNumberFormat="1" applyFont="1" applyFill="1"/>
    <xf numFmtId="6" fontId="15" fillId="2" borderId="0" xfId="0" applyNumberFormat="1" applyFont="1" applyFill="1"/>
    <xf numFmtId="165" fontId="14" fillId="2" borderId="0" xfId="0" applyNumberFormat="1" applyFont="1" applyFill="1"/>
    <xf numFmtId="6" fontId="16" fillId="2" borderId="0" xfId="0" applyNumberFormat="1" applyFont="1" applyFill="1"/>
    <xf numFmtId="164" fontId="3" fillId="0" borderId="0" xfId="0" applyNumberFormat="1" applyFont="1"/>
    <xf numFmtId="0" fontId="4" fillId="0" borderId="1" xfId="0" applyFont="1" applyBorder="1" applyAlignment="1">
      <alignment horizontal="center"/>
    </xf>
    <xf numFmtId="168" fontId="3" fillId="0" borderId="0" xfId="7" applyNumberFormat="1" applyFont="1"/>
    <xf numFmtId="49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165" fontId="3" fillId="0" borderId="0" xfId="6" applyNumberFormat="1" applyFont="1" applyAlignment="1">
      <alignment wrapText="1"/>
    </xf>
  </cellXfs>
  <cellStyles count="8">
    <cellStyle name="Comma" xfId="5" builtinId="3"/>
    <cellStyle name="Comma 2" xfId="4" xr:uid="{00000000-0005-0000-0000-000001000000}"/>
    <cellStyle name="Currency" xfId="6" builtinId="4"/>
    <cellStyle name="Currency 2" xfId="2" xr:uid="{00000000-0005-0000-0000-000003000000}"/>
    <cellStyle name="Normal" xfId="0" builtinId="0"/>
    <cellStyle name="Normal 2" xfId="1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topLeftCell="A9" zoomScale="86" zoomScaleNormal="86" workbookViewId="0">
      <selection activeCell="G13" sqref="A13:G13"/>
    </sheetView>
  </sheetViews>
  <sheetFormatPr defaultColWidth="9.07421875" defaultRowHeight="18.45" x14ac:dyDescent="0.5"/>
  <cols>
    <col min="1" max="1" width="43.69140625" style="55" customWidth="1"/>
    <col min="2" max="2" width="6.4609375" style="2" customWidth="1"/>
    <col min="3" max="3" width="13.53515625" style="2" customWidth="1"/>
    <col min="4" max="4" width="15.53515625" style="2" customWidth="1"/>
    <col min="5" max="5" width="10.07421875" style="3" customWidth="1"/>
    <col min="6" max="6" width="9.07421875" style="2" customWidth="1"/>
    <col min="7" max="7" width="13.69140625" style="2" customWidth="1"/>
    <col min="8" max="9" width="14.69140625" style="2" hidden="1" customWidth="1"/>
    <col min="10" max="13" width="14.69140625" style="2" customWidth="1"/>
    <col min="14" max="14" width="18.4609375" style="2" customWidth="1"/>
    <col min="15" max="17" width="14.69140625" style="2" customWidth="1"/>
    <col min="18" max="18" width="17.53515625" style="2" customWidth="1"/>
    <col min="19" max="16384" width="9.07421875" style="2"/>
  </cols>
  <sheetData>
    <row r="1" spans="1:18" ht="41.15" x14ac:dyDescent="0.55000000000000004">
      <c r="A1" s="53" t="s">
        <v>54</v>
      </c>
    </row>
    <row r="2" spans="1:18" ht="20.6" x14ac:dyDescent="0.55000000000000004">
      <c r="A2" s="53" t="s">
        <v>55</v>
      </c>
      <c r="C2" s="11"/>
      <c r="D2" s="27"/>
    </row>
    <row r="3" spans="1:18" ht="20.6" x14ac:dyDescent="0.55000000000000004">
      <c r="A3" s="54">
        <v>45268</v>
      </c>
      <c r="B3" s="12"/>
      <c r="H3" s="13"/>
    </row>
    <row r="4" spans="1:18" ht="20.6" x14ac:dyDescent="0.55000000000000004">
      <c r="A4" s="53" t="s">
        <v>77</v>
      </c>
      <c r="H4" s="13"/>
      <c r="J4" s="14"/>
      <c r="K4" s="13"/>
    </row>
    <row r="5" spans="1:18" ht="36.9" x14ac:dyDescent="0.5">
      <c r="C5" s="4" t="s">
        <v>0</v>
      </c>
      <c r="D5" s="4" t="s">
        <v>0</v>
      </c>
      <c r="E5" s="5" t="s">
        <v>1</v>
      </c>
      <c r="F5" s="4"/>
      <c r="G5" s="4" t="s">
        <v>2</v>
      </c>
      <c r="H5" s="4" t="s">
        <v>40</v>
      </c>
      <c r="I5" s="43" t="s">
        <v>41</v>
      </c>
      <c r="J5" s="4" t="s">
        <v>42</v>
      </c>
      <c r="K5" s="4" t="s">
        <v>45</v>
      </c>
      <c r="L5" s="4" t="s">
        <v>46</v>
      </c>
      <c r="M5" s="4" t="s">
        <v>47</v>
      </c>
      <c r="N5" s="4" t="s">
        <v>48</v>
      </c>
      <c r="O5" s="4" t="s">
        <v>49</v>
      </c>
      <c r="P5" s="4" t="s">
        <v>52</v>
      </c>
      <c r="Q5" s="4" t="s">
        <v>53</v>
      </c>
    </row>
    <row r="6" spans="1:18" x14ac:dyDescent="0.5">
      <c r="A6" s="56" t="s">
        <v>3</v>
      </c>
      <c r="B6" s="21" t="s">
        <v>4</v>
      </c>
      <c r="C6" s="6" t="s">
        <v>5</v>
      </c>
      <c r="D6" s="6" t="s">
        <v>6</v>
      </c>
      <c r="E6" s="7" t="s">
        <v>7</v>
      </c>
      <c r="F6" s="6" t="s">
        <v>8</v>
      </c>
      <c r="G6" s="6" t="s">
        <v>9</v>
      </c>
      <c r="H6" s="6" t="s">
        <v>10</v>
      </c>
      <c r="I6" s="44" t="s">
        <v>34</v>
      </c>
      <c r="J6" s="6"/>
      <c r="K6" s="6"/>
      <c r="L6" s="6"/>
      <c r="M6" s="6"/>
      <c r="N6" s="6"/>
      <c r="O6" s="6"/>
      <c r="P6" s="6"/>
      <c r="Q6" s="6"/>
    </row>
    <row r="7" spans="1:18" ht="36.9" x14ac:dyDescent="0.5">
      <c r="A7" s="55" t="s">
        <v>81</v>
      </c>
      <c r="E7" s="3">
        <f>2692-E8</f>
        <v>2516</v>
      </c>
      <c r="F7" s="8"/>
      <c r="G7" s="13">
        <v>0</v>
      </c>
      <c r="H7" s="14">
        <f>G7*E7</f>
        <v>0</v>
      </c>
      <c r="I7" s="45">
        <f>H7*(1+$F7)</f>
        <v>0</v>
      </c>
      <c r="J7" s="14">
        <f t="shared" ref="J7:L8" si="0">I7*(1+$F7)</f>
        <v>0</v>
      </c>
      <c r="K7" s="14">
        <f t="shared" si="0"/>
        <v>0</v>
      </c>
      <c r="L7" s="14">
        <f t="shared" si="0"/>
        <v>0</v>
      </c>
      <c r="R7" s="11" t="s">
        <v>36</v>
      </c>
    </row>
    <row r="8" spans="1:18" x14ac:dyDescent="0.5">
      <c r="A8" s="55" t="s">
        <v>78</v>
      </c>
      <c r="C8" s="12" t="s">
        <v>75</v>
      </c>
      <c r="E8" s="3">
        <f>11*16</f>
        <v>176</v>
      </c>
      <c r="F8" s="8"/>
      <c r="G8" s="13">
        <f>J8/E8</f>
        <v>11.863636363636363</v>
      </c>
      <c r="H8" s="14"/>
      <c r="I8" s="13">
        <f>174*12</f>
        <v>2088</v>
      </c>
      <c r="J8" s="14">
        <f>174*12</f>
        <v>2088</v>
      </c>
      <c r="K8" s="14">
        <f t="shared" ref="K8:L14" si="1">J8*(1+$F8)</f>
        <v>2088</v>
      </c>
      <c r="L8" s="14">
        <f t="shared" si="0"/>
        <v>2088</v>
      </c>
      <c r="M8" s="14">
        <f>L8*103%</f>
        <v>2150.64</v>
      </c>
      <c r="N8" s="14">
        <f>M8</f>
        <v>2150.64</v>
      </c>
      <c r="O8" s="14">
        <f t="shared" ref="O8:Q8" si="2">N8</f>
        <v>2150.64</v>
      </c>
      <c r="P8" s="14">
        <f t="shared" si="2"/>
        <v>2150.64</v>
      </c>
      <c r="Q8" s="14">
        <f t="shared" si="2"/>
        <v>2150.64</v>
      </c>
      <c r="R8" s="14"/>
    </row>
    <row r="9" spans="1:18" ht="36.9" x14ac:dyDescent="0.5">
      <c r="A9" s="55" t="s">
        <v>79</v>
      </c>
      <c r="B9" s="2">
        <v>102</v>
      </c>
      <c r="C9" s="12">
        <v>45930</v>
      </c>
      <c r="E9" s="3">
        <v>2705</v>
      </c>
      <c r="F9" s="8">
        <v>0.02</v>
      </c>
      <c r="G9" s="13">
        <f>I9/E9</f>
        <v>24.721604436229207</v>
      </c>
      <c r="H9" s="26">
        <v>63983</v>
      </c>
      <c r="I9" s="46">
        <v>66871.94</v>
      </c>
      <c r="J9" s="14">
        <f>I9*103%</f>
        <v>68878.098200000008</v>
      </c>
      <c r="K9" s="14">
        <f t="shared" si="1"/>
        <v>70255.660164000015</v>
      </c>
      <c r="L9" s="14">
        <f t="shared" si="1"/>
        <v>71660.773367280024</v>
      </c>
      <c r="M9" s="14">
        <f t="shared" ref="M9" si="3">L9*(1+$F9)</f>
        <v>73093.988834625619</v>
      </c>
      <c r="N9" s="14">
        <f t="shared" ref="N9" si="4">M9*(1+$F9)</f>
        <v>74555.868611318132</v>
      </c>
      <c r="O9" s="14">
        <f t="shared" ref="O9" si="5">N9*(1+$F9)</f>
        <v>76046.985983544495</v>
      </c>
      <c r="P9" s="14">
        <f t="shared" ref="P9" si="6">O9*(1+$F9)</f>
        <v>77567.925703215384</v>
      </c>
      <c r="Q9" s="14">
        <f t="shared" ref="Q9" si="7">P9*(1+$F9)</f>
        <v>79119.284217279695</v>
      </c>
    </row>
    <row r="10" spans="1:18" x14ac:dyDescent="0.5">
      <c r="A10" s="55" t="s">
        <v>38</v>
      </c>
      <c r="B10" s="2">
        <v>101</v>
      </c>
      <c r="C10" s="12">
        <v>45595</v>
      </c>
      <c r="E10" s="3">
        <v>2135</v>
      </c>
      <c r="F10" s="8">
        <v>0.02</v>
      </c>
      <c r="G10" s="13">
        <v>25</v>
      </c>
      <c r="H10" s="26">
        <v>50200.34</v>
      </c>
      <c r="I10" s="46">
        <f>G10*E10</f>
        <v>53375</v>
      </c>
      <c r="J10" s="14">
        <v>52228</v>
      </c>
      <c r="K10" s="14">
        <f t="shared" ref="K10" si="8">J10*(1+$F10)</f>
        <v>53272.56</v>
      </c>
      <c r="L10" s="14">
        <f t="shared" ref="L10" si="9">K10*(1+$F10)</f>
        <v>54338.011200000001</v>
      </c>
      <c r="M10" s="14">
        <f t="shared" ref="M10" si="10">L10*(1+$F10)</f>
        <v>55424.771423999999</v>
      </c>
      <c r="N10" s="14">
        <f t="shared" ref="N10" si="11">M10*(1+$F10)</f>
        <v>56533.266852480003</v>
      </c>
      <c r="O10" s="14">
        <f t="shared" ref="O10:Q10" si="12">N10*(1+$F10)</f>
        <v>57663.932189529602</v>
      </c>
      <c r="P10" s="10">
        <f t="shared" si="12"/>
        <v>58817.210833320198</v>
      </c>
      <c r="Q10" s="10">
        <f t="shared" si="12"/>
        <v>59993.5550499866</v>
      </c>
      <c r="R10" s="2" t="s">
        <v>58</v>
      </c>
    </row>
    <row r="11" spans="1:18" x14ac:dyDescent="0.5">
      <c r="A11" s="57" t="s">
        <v>39</v>
      </c>
      <c r="B11" s="2">
        <v>103</v>
      </c>
      <c r="C11" s="12">
        <v>47299</v>
      </c>
      <c r="E11" s="3">
        <v>2951</v>
      </c>
      <c r="F11" s="8">
        <v>2.5000000000000001E-2</v>
      </c>
      <c r="G11" s="13">
        <v>25</v>
      </c>
      <c r="H11" s="26">
        <f t="shared" ref="H11:H14" si="13">G11*E11</f>
        <v>73775</v>
      </c>
      <c r="I11" s="46">
        <f>G11*E11</f>
        <v>73775</v>
      </c>
      <c r="J11" s="14">
        <v>72334</v>
      </c>
      <c r="K11" s="14">
        <v>77829</v>
      </c>
      <c r="L11" s="14">
        <v>77829</v>
      </c>
      <c r="M11" s="14">
        <v>77829</v>
      </c>
      <c r="N11" s="14">
        <v>77829</v>
      </c>
      <c r="O11" s="14">
        <v>77829</v>
      </c>
      <c r="P11" s="10">
        <v>84252</v>
      </c>
      <c r="Q11" s="10">
        <v>85937</v>
      </c>
    </row>
    <row r="12" spans="1:18" x14ac:dyDescent="0.5">
      <c r="A12" s="55" t="s">
        <v>43</v>
      </c>
      <c r="B12" s="2">
        <v>201</v>
      </c>
      <c r="C12" s="12">
        <v>45382</v>
      </c>
      <c r="E12" s="3">
        <v>8041</v>
      </c>
      <c r="F12" s="8">
        <v>0.02</v>
      </c>
      <c r="G12" s="13">
        <f>I12/E12</f>
        <v>25.229697798781245</v>
      </c>
      <c r="H12" s="26">
        <f t="shared" si="13"/>
        <v>202872</v>
      </c>
      <c r="I12" s="46">
        <v>202872</v>
      </c>
      <c r="J12" s="14">
        <v>205238.6</v>
      </c>
      <c r="K12" s="14">
        <f t="shared" si="1"/>
        <v>209343.372</v>
      </c>
      <c r="L12" s="14">
        <f t="shared" si="1"/>
        <v>213530.23944</v>
      </c>
      <c r="M12" s="14">
        <f t="shared" ref="M12" si="14">L12*(1+$F12)</f>
        <v>217800.84422880001</v>
      </c>
      <c r="N12" s="14">
        <f t="shared" ref="N12" si="15">M12*(1+$F12)</f>
        <v>222156.86111337601</v>
      </c>
      <c r="O12" s="14">
        <f t="shared" ref="O12" si="16">N12*(1+$F12)</f>
        <v>226599.99833564353</v>
      </c>
      <c r="P12" s="10">
        <f t="shared" ref="P12" si="17">O12*(1+$F12)</f>
        <v>231131.9983023564</v>
      </c>
      <c r="Q12" s="10">
        <f t="shared" ref="Q12" si="18">P12*(1+$F12)</f>
        <v>235754.63826840353</v>
      </c>
      <c r="R12" s="2" t="s">
        <v>59</v>
      </c>
    </row>
    <row r="13" spans="1:18" x14ac:dyDescent="0.5">
      <c r="A13" s="55" t="s">
        <v>76</v>
      </c>
      <c r="B13" s="2">
        <v>301</v>
      </c>
      <c r="C13" s="12">
        <v>47299</v>
      </c>
      <c r="E13" s="3">
        <v>4978</v>
      </c>
      <c r="F13" s="8">
        <v>0</v>
      </c>
      <c r="G13" s="13">
        <f>I13/E13</f>
        <v>25.5</v>
      </c>
      <c r="H13" s="26">
        <f t="shared" si="13"/>
        <v>126939</v>
      </c>
      <c r="I13" s="46">
        <v>126939</v>
      </c>
      <c r="J13" s="14">
        <v>130361.4</v>
      </c>
      <c r="K13" s="14">
        <f t="shared" si="1"/>
        <v>130361.4</v>
      </c>
      <c r="L13" s="14">
        <f t="shared" si="1"/>
        <v>130361.4</v>
      </c>
      <c r="M13" s="14">
        <f>L13*103%</f>
        <v>134272.242</v>
      </c>
      <c r="N13" s="14">
        <f>M13</f>
        <v>134272.242</v>
      </c>
      <c r="O13" s="14">
        <f t="shared" ref="O13:Q13" si="19">N13</f>
        <v>134272.242</v>
      </c>
      <c r="P13" s="10">
        <f t="shared" si="19"/>
        <v>134272.242</v>
      </c>
      <c r="Q13" s="10">
        <f t="shared" si="19"/>
        <v>134272.242</v>
      </c>
      <c r="R13" s="13" t="s">
        <v>50</v>
      </c>
    </row>
    <row r="14" spans="1:18" ht="21" x14ac:dyDescent="0.8">
      <c r="A14" s="55" t="s">
        <v>60</v>
      </c>
      <c r="B14" s="2">
        <v>302</v>
      </c>
      <c r="C14" s="12">
        <v>47299</v>
      </c>
      <c r="E14" s="25">
        <v>3045</v>
      </c>
      <c r="F14" s="8">
        <v>0.02</v>
      </c>
      <c r="G14" s="13">
        <f>I14/E14</f>
        <v>24.867323481116586</v>
      </c>
      <c r="H14" s="28">
        <f t="shared" si="13"/>
        <v>75721</v>
      </c>
      <c r="I14" s="47">
        <v>75721</v>
      </c>
      <c r="J14" s="18">
        <v>76478.759999999995</v>
      </c>
      <c r="K14" s="18">
        <f t="shared" si="1"/>
        <v>78008.335200000001</v>
      </c>
      <c r="L14" s="18">
        <f t="shared" si="1"/>
        <v>79568.501904000004</v>
      </c>
      <c r="M14" s="18">
        <f t="shared" ref="M14" si="20">L14*(1+$F14)</f>
        <v>81159.871942080004</v>
      </c>
      <c r="N14" s="18">
        <f t="shared" ref="N14:O14" si="21">M14*(1+$F14)</f>
        <v>82783.069380921603</v>
      </c>
      <c r="O14" s="18">
        <f t="shared" si="21"/>
        <v>84438.73076854003</v>
      </c>
      <c r="P14" s="23">
        <f t="shared" ref="P14" si="22">O14*(1+$F14)</f>
        <v>86127.50538391083</v>
      </c>
      <c r="Q14" s="23">
        <f t="shared" ref="Q14" si="23">P14*(1+$F14)</f>
        <v>87850.055491589053</v>
      </c>
    </row>
    <row r="15" spans="1:18" x14ac:dyDescent="0.5">
      <c r="A15" s="55" t="s">
        <v>44</v>
      </c>
      <c r="E15" s="3">
        <f>SUM(E7:E14)</f>
        <v>26547</v>
      </c>
      <c r="G15" s="13"/>
      <c r="H15" s="15">
        <f>SUM(H7:H14)</f>
        <v>593490.34</v>
      </c>
      <c r="I15" s="48">
        <f>SUM(I7:I14)</f>
        <v>601641.93999999994</v>
      </c>
      <c r="J15" s="15">
        <f>SUM(J7:J14)</f>
        <v>607606.85820000002</v>
      </c>
      <c r="K15" s="15">
        <f>SUM(K7:K14)</f>
        <v>621158.32736400003</v>
      </c>
      <c r="L15" s="15">
        <f>SUM(L7:L14)</f>
        <v>629375.92591128009</v>
      </c>
      <c r="M15" s="15">
        <f t="shared" ref="M15:O15" si="24">SUM(M7:M14)</f>
        <v>641731.35842950561</v>
      </c>
      <c r="N15" s="15">
        <f t="shared" si="24"/>
        <v>650280.9479580957</v>
      </c>
      <c r="O15" s="15">
        <f t="shared" si="24"/>
        <v>659001.52927725762</v>
      </c>
      <c r="P15" s="15">
        <f t="shared" ref="P15" si="25">SUM(P7:P14)</f>
        <v>674319.52222280286</v>
      </c>
      <c r="Q15" s="15">
        <f t="shared" ref="Q15" si="26">SUM(Q7:Q14)</f>
        <v>685077.4150272588</v>
      </c>
    </row>
    <row r="16" spans="1:18" x14ac:dyDescent="0.5">
      <c r="A16" s="55" t="s">
        <v>11</v>
      </c>
      <c r="C16" s="2">
        <v>17</v>
      </c>
      <c r="H16" s="18">
        <f>C16*95*12</f>
        <v>19380</v>
      </c>
      <c r="I16" s="49">
        <f>H16</f>
        <v>19380</v>
      </c>
      <c r="J16" s="18">
        <f t="shared" ref="J16:L16" si="27">I16</f>
        <v>19380</v>
      </c>
      <c r="K16" s="18">
        <f t="shared" si="27"/>
        <v>19380</v>
      </c>
      <c r="L16" s="18">
        <f t="shared" si="27"/>
        <v>19380</v>
      </c>
      <c r="M16" s="23">
        <f>C16*110*12</f>
        <v>22440</v>
      </c>
      <c r="N16" s="23">
        <f>M16</f>
        <v>22440</v>
      </c>
      <c r="O16" s="23">
        <f>N16</f>
        <v>22440</v>
      </c>
      <c r="P16" s="23">
        <f t="shared" ref="P16:Q16" si="28">O16</f>
        <v>22440</v>
      </c>
      <c r="Q16" s="23">
        <f t="shared" si="28"/>
        <v>22440</v>
      </c>
      <c r="R16" s="2" t="s">
        <v>82</v>
      </c>
    </row>
    <row r="17" spans="1:17" x14ac:dyDescent="0.5">
      <c r="A17" s="55" t="s">
        <v>35</v>
      </c>
      <c r="F17" s="8"/>
      <c r="H17" s="15">
        <f t="shared" ref="H17:Q17" si="29">SUM(H15:H16)</f>
        <v>612870.34</v>
      </c>
      <c r="I17" s="48">
        <f t="shared" si="29"/>
        <v>621021.93999999994</v>
      </c>
      <c r="J17" s="15">
        <f t="shared" si="29"/>
        <v>626986.85820000002</v>
      </c>
      <c r="K17" s="15">
        <f t="shared" si="29"/>
        <v>640538.32736400003</v>
      </c>
      <c r="L17" s="15">
        <f t="shared" si="29"/>
        <v>648755.92591128009</v>
      </c>
      <c r="M17" s="15">
        <f t="shared" si="29"/>
        <v>664171.35842950561</v>
      </c>
      <c r="N17" s="15">
        <f t="shared" si="29"/>
        <v>672720.9479580957</v>
      </c>
      <c r="O17" s="15">
        <f t="shared" si="29"/>
        <v>681441.52927725762</v>
      </c>
      <c r="P17" s="15">
        <f t="shared" si="29"/>
        <v>696759.52222280286</v>
      </c>
      <c r="Q17" s="15">
        <f t="shared" si="29"/>
        <v>707517.4150272588</v>
      </c>
    </row>
    <row r="18" spans="1:17" x14ac:dyDescent="0.5">
      <c r="A18" s="58" t="s">
        <v>37</v>
      </c>
      <c r="F18" s="8"/>
      <c r="H18" s="8"/>
      <c r="I18" s="15"/>
      <c r="J18" s="15"/>
      <c r="K18" s="15"/>
      <c r="L18" s="15"/>
    </row>
    <row r="19" spans="1:17" x14ac:dyDescent="0.5">
      <c r="A19" s="55" t="s">
        <v>12</v>
      </c>
      <c r="F19" s="8">
        <v>0.04</v>
      </c>
      <c r="H19" s="14">
        <f>H17*$F19</f>
        <v>24514.813599999998</v>
      </c>
      <c r="I19" s="14">
        <f>I17*$F19</f>
        <v>24840.8776</v>
      </c>
      <c r="J19" s="14">
        <f>J17*$F19</f>
        <v>25079.474328</v>
      </c>
      <c r="K19" s="14">
        <f>K17*$F19</f>
        <v>25621.53309456</v>
      </c>
      <c r="L19" s="14">
        <f>L17*$F19</f>
        <v>25950.237036451203</v>
      </c>
    </row>
    <row r="20" spans="1:17" x14ac:dyDescent="0.5">
      <c r="A20" s="55" t="s">
        <v>13</v>
      </c>
      <c r="F20" s="8">
        <v>0.02</v>
      </c>
      <c r="H20" s="14">
        <v>11322</v>
      </c>
      <c r="I20" s="14">
        <f t="shared" ref="I20:I36" si="30">H20*(1+$F20)</f>
        <v>11548.44</v>
      </c>
      <c r="J20" s="14">
        <f t="shared" ref="J20:L22" si="31">I20*(1+$F20)</f>
        <v>11779.408800000001</v>
      </c>
      <c r="K20" s="14">
        <f t="shared" si="31"/>
        <v>12014.996976000002</v>
      </c>
      <c r="L20" s="14">
        <f t="shared" si="31"/>
        <v>12255.296915520003</v>
      </c>
      <c r="O20" s="14">
        <f t="shared" ref="O20:O28" si="32">I9</f>
        <v>66871.94</v>
      </c>
    </row>
    <row r="21" spans="1:17" x14ac:dyDescent="0.5">
      <c r="A21" s="55" t="s">
        <v>14</v>
      </c>
      <c r="F21" s="8">
        <v>0.02</v>
      </c>
      <c r="H21" s="14">
        <v>25961</v>
      </c>
      <c r="I21" s="14">
        <f t="shared" si="30"/>
        <v>26480.22</v>
      </c>
      <c r="J21" s="14">
        <f t="shared" si="31"/>
        <v>27009.824400000001</v>
      </c>
      <c r="K21" s="14">
        <f t="shared" si="31"/>
        <v>27550.020888000003</v>
      </c>
      <c r="L21" s="14">
        <f t="shared" si="31"/>
        <v>28101.021305760005</v>
      </c>
      <c r="O21" s="14">
        <f t="shared" si="32"/>
        <v>53375</v>
      </c>
    </row>
    <row r="22" spans="1:17" x14ac:dyDescent="0.5">
      <c r="A22" s="55" t="s">
        <v>15</v>
      </c>
      <c r="F22" s="8">
        <v>0.02</v>
      </c>
      <c r="H22" s="14">
        <v>5807</v>
      </c>
      <c r="I22" s="14">
        <f t="shared" si="30"/>
        <v>5923.14</v>
      </c>
      <c r="J22" s="14">
        <f t="shared" si="31"/>
        <v>6041.6028000000006</v>
      </c>
      <c r="K22" s="14">
        <f t="shared" si="31"/>
        <v>6162.4348560000008</v>
      </c>
      <c r="L22" s="14">
        <f t="shared" si="31"/>
        <v>6285.6835531200013</v>
      </c>
      <c r="O22" s="14">
        <f t="shared" si="32"/>
        <v>73775</v>
      </c>
    </row>
    <row r="23" spans="1:17" x14ac:dyDescent="0.5">
      <c r="A23" s="55" t="s">
        <v>16</v>
      </c>
      <c r="F23" s="8">
        <v>0.02</v>
      </c>
      <c r="H23" s="14">
        <v>10614</v>
      </c>
      <c r="I23" s="14">
        <f t="shared" si="30"/>
        <v>10826.28</v>
      </c>
      <c r="J23" s="14">
        <f t="shared" ref="J23:L23" si="33">I23*(1+$F23)</f>
        <v>11042.805600000002</v>
      </c>
      <c r="K23" s="14">
        <f t="shared" si="33"/>
        <v>11263.661712000001</v>
      </c>
      <c r="L23" s="14">
        <f t="shared" si="33"/>
        <v>11488.93494624</v>
      </c>
      <c r="O23" s="14">
        <f t="shared" si="32"/>
        <v>202872</v>
      </c>
    </row>
    <row r="24" spans="1:17" x14ac:dyDescent="0.5">
      <c r="A24" s="55" t="s">
        <v>17</v>
      </c>
      <c r="F24" s="8">
        <v>0.02</v>
      </c>
      <c r="H24" s="14">
        <v>1224</v>
      </c>
      <c r="I24" s="14">
        <f t="shared" si="30"/>
        <v>1248.48</v>
      </c>
      <c r="J24" s="14">
        <f t="shared" ref="J24:L24" si="34">I24*(1+$F24)</f>
        <v>1273.4496000000001</v>
      </c>
      <c r="K24" s="14">
        <f t="shared" si="34"/>
        <v>1298.9185920000002</v>
      </c>
      <c r="L24" s="14">
        <f t="shared" si="34"/>
        <v>1324.8969638400004</v>
      </c>
      <c r="O24" s="14">
        <f t="shared" si="32"/>
        <v>126939</v>
      </c>
    </row>
    <row r="25" spans="1:17" x14ac:dyDescent="0.5">
      <c r="A25" s="55" t="s">
        <v>18</v>
      </c>
      <c r="F25" s="8">
        <v>0.02</v>
      </c>
      <c r="H25" s="14">
        <v>5000</v>
      </c>
      <c r="I25" s="14">
        <f t="shared" si="30"/>
        <v>5100</v>
      </c>
      <c r="J25" s="14">
        <f t="shared" ref="J25:L25" si="35">I25*(1+$F25)</f>
        <v>5202</v>
      </c>
      <c r="K25" s="14">
        <f t="shared" si="35"/>
        <v>5306.04</v>
      </c>
      <c r="L25" s="14">
        <f t="shared" si="35"/>
        <v>5412.1607999999997</v>
      </c>
      <c r="O25" s="14">
        <f t="shared" si="32"/>
        <v>75721</v>
      </c>
    </row>
    <row r="26" spans="1:17" x14ac:dyDescent="0.5">
      <c r="A26" s="55" t="s">
        <v>19</v>
      </c>
      <c r="F26" s="8">
        <v>0.02</v>
      </c>
      <c r="H26" s="14">
        <v>729</v>
      </c>
      <c r="I26" s="14">
        <f t="shared" si="30"/>
        <v>743.58</v>
      </c>
      <c r="J26" s="14">
        <f t="shared" ref="J26:L26" si="36">I26*(1+$F26)</f>
        <v>758.4516000000001</v>
      </c>
      <c r="K26" s="14">
        <f t="shared" si="36"/>
        <v>773.62063200000011</v>
      </c>
      <c r="L26" s="14">
        <f t="shared" si="36"/>
        <v>789.09304464000013</v>
      </c>
      <c r="O26" s="14">
        <f t="shared" si="32"/>
        <v>601641.93999999994</v>
      </c>
    </row>
    <row r="27" spans="1:17" x14ac:dyDescent="0.5">
      <c r="A27" s="55" t="s">
        <v>20</v>
      </c>
      <c r="F27" s="8">
        <v>0.02</v>
      </c>
      <c r="H27" s="14">
        <v>145</v>
      </c>
      <c r="I27" s="14">
        <f t="shared" si="30"/>
        <v>147.9</v>
      </c>
      <c r="J27" s="14">
        <f t="shared" ref="J27:L27" si="37">I27*(1+$F27)</f>
        <v>150.858</v>
      </c>
      <c r="K27" s="14">
        <f t="shared" si="37"/>
        <v>153.87515999999999</v>
      </c>
      <c r="L27" s="14">
        <f t="shared" si="37"/>
        <v>156.95266319999999</v>
      </c>
      <c r="O27" s="14">
        <f t="shared" si="32"/>
        <v>19380</v>
      </c>
    </row>
    <row r="28" spans="1:17" x14ac:dyDescent="0.5">
      <c r="A28" s="55" t="s">
        <v>21</v>
      </c>
      <c r="F28" s="8">
        <v>0.02</v>
      </c>
      <c r="H28" s="14">
        <v>5073</v>
      </c>
      <c r="I28" s="14">
        <f t="shared" si="30"/>
        <v>5174.46</v>
      </c>
      <c r="J28" s="14">
        <f t="shared" ref="J28:L28" si="38">I28*(1+$F28)</f>
        <v>5277.9492</v>
      </c>
      <c r="K28" s="14">
        <f t="shared" si="38"/>
        <v>5383.5081840000003</v>
      </c>
      <c r="L28" s="14">
        <f t="shared" si="38"/>
        <v>5491.1783476800001</v>
      </c>
      <c r="O28" s="14">
        <f t="shared" si="32"/>
        <v>621021.93999999994</v>
      </c>
    </row>
    <row r="29" spans="1:17" x14ac:dyDescent="0.5">
      <c r="A29" s="55" t="s">
        <v>22</v>
      </c>
      <c r="F29" s="8">
        <v>0.02</v>
      </c>
      <c r="H29" s="14">
        <v>85</v>
      </c>
      <c r="I29" s="14">
        <f t="shared" si="30"/>
        <v>86.7</v>
      </c>
      <c r="J29" s="14">
        <f t="shared" ref="J29:L29" si="39">I29*(1+$F29)</f>
        <v>88.433999999999997</v>
      </c>
      <c r="K29" s="14">
        <f t="shared" si="39"/>
        <v>90.202680000000001</v>
      </c>
      <c r="L29" s="14">
        <f t="shared" si="39"/>
        <v>92.006733600000004</v>
      </c>
      <c r="O29" s="14"/>
    </row>
    <row r="30" spans="1:17" x14ac:dyDescent="0.5">
      <c r="A30" s="55" t="s">
        <v>23</v>
      </c>
      <c r="F30" s="8">
        <v>0.02</v>
      </c>
      <c r="H30" s="14">
        <v>3158</v>
      </c>
      <c r="I30" s="14">
        <f t="shared" si="30"/>
        <v>3221.16</v>
      </c>
      <c r="J30" s="14">
        <f t="shared" ref="J30:L30" si="40">I30*(1+$F30)</f>
        <v>3285.5832</v>
      </c>
      <c r="K30" s="14">
        <f t="shared" si="40"/>
        <v>3351.294864</v>
      </c>
      <c r="L30" s="14">
        <f t="shared" si="40"/>
        <v>3418.3207612800002</v>
      </c>
      <c r="N30" s="14"/>
    </row>
    <row r="31" spans="1:17" x14ac:dyDescent="0.5">
      <c r="A31" s="55" t="s">
        <v>24</v>
      </c>
      <c r="F31" s="8">
        <v>0.02</v>
      </c>
      <c r="H31" s="14">
        <v>803</v>
      </c>
      <c r="I31" s="14">
        <f t="shared" si="30"/>
        <v>819.06000000000006</v>
      </c>
      <c r="J31" s="14">
        <f t="shared" ref="J31:L31" si="41">I31*(1+$F31)</f>
        <v>835.44120000000009</v>
      </c>
      <c r="K31" s="14">
        <f t="shared" si="41"/>
        <v>852.15002400000014</v>
      </c>
      <c r="L31" s="14">
        <f t="shared" si="41"/>
        <v>869.19302448000019</v>
      </c>
      <c r="N31" s="14"/>
    </row>
    <row r="32" spans="1:17" x14ac:dyDescent="0.5">
      <c r="A32" s="55" t="s">
        <v>25</v>
      </c>
      <c r="F32" s="8">
        <v>0.02</v>
      </c>
      <c r="H32" s="14">
        <v>3500</v>
      </c>
      <c r="I32" s="14">
        <f t="shared" si="30"/>
        <v>3570</v>
      </c>
      <c r="J32" s="14">
        <f t="shared" ref="J32:L32" si="42">I32*(1+$F32)</f>
        <v>3641.4</v>
      </c>
      <c r="K32" s="14">
        <f t="shared" si="42"/>
        <v>3714.2280000000001</v>
      </c>
      <c r="L32" s="14">
        <f t="shared" si="42"/>
        <v>3788.5125600000001</v>
      </c>
      <c r="N32" s="13"/>
    </row>
    <row r="33" spans="1:18" x14ac:dyDescent="0.5">
      <c r="A33" s="55" t="s">
        <v>26</v>
      </c>
      <c r="F33" s="8">
        <v>0.02</v>
      </c>
      <c r="H33" s="14">
        <v>13029</v>
      </c>
      <c r="I33" s="14">
        <f t="shared" si="30"/>
        <v>13289.58</v>
      </c>
      <c r="J33" s="14">
        <f t="shared" ref="J33:L33" si="43">I33*(1+$F33)</f>
        <v>13555.3716</v>
      </c>
      <c r="K33" s="14">
        <f t="shared" si="43"/>
        <v>13826.479032000001</v>
      </c>
      <c r="L33" s="14">
        <f t="shared" si="43"/>
        <v>14103.008612640002</v>
      </c>
    </row>
    <row r="34" spans="1:18" x14ac:dyDescent="0.5">
      <c r="A34" s="55" t="s">
        <v>27</v>
      </c>
      <c r="F34" s="8">
        <v>0.02</v>
      </c>
      <c r="H34" s="14">
        <v>3165</v>
      </c>
      <c r="I34" s="14">
        <f t="shared" si="30"/>
        <v>3228.3</v>
      </c>
      <c r="J34" s="14">
        <f t="shared" ref="J34:L34" si="44">I34*(1+$F34)</f>
        <v>3292.8660000000004</v>
      </c>
      <c r="K34" s="14">
        <f t="shared" si="44"/>
        <v>3358.7233200000005</v>
      </c>
      <c r="L34" s="14">
        <f t="shared" si="44"/>
        <v>3425.8977864000008</v>
      </c>
    </row>
    <row r="35" spans="1:18" x14ac:dyDescent="0.5">
      <c r="A35" s="55" t="s">
        <v>28</v>
      </c>
      <c r="F35" s="8">
        <v>0.02</v>
      </c>
      <c r="H35" s="14">
        <v>6052</v>
      </c>
      <c r="I35" s="14">
        <f t="shared" si="30"/>
        <v>6173.04</v>
      </c>
      <c r="J35" s="14">
        <f t="shared" ref="J35:L35" si="45">I35*(1+$F35)</f>
        <v>6296.5007999999998</v>
      </c>
      <c r="K35" s="14">
        <f t="shared" si="45"/>
        <v>6422.430816</v>
      </c>
      <c r="L35" s="14">
        <f t="shared" si="45"/>
        <v>6550.87943232</v>
      </c>
    </row>
    <row r="36" spans="1:18" x14ac:dyDescent="0.5">
      <c r="A36" s="55" t="s">
        <v>29</v>
      </c>
      <c r="F36" s="8">
        <v>0.02</v>
      </c>
      <c r="H36" s="14">
        <v>7580</v>
      </c>
      <c r="I36" s="14">
        <f t="shared" si="30"/>
        <v>7731.6</v>
      </c>
      <c r="J36" s="14">
        <f t="shared" ref="J36:L36" si="46">I36*(1+$F36)</f>
        <v>7886.2320000000009</v>
      </c>
      <c r="K36" s="14">
        <f t="shared" si="46"/>
        <v>8043.9566400000012</v>
      </c>
      <c r="L36" s="14">
        <f t="shared" si="46"/>
        <v>8204.835772800001</v>
      </c>
    </row>
    <row r="37" spans="1:18" x14ac:dyDescent="0.5">
      <c r="A37" s="55" t="s">
        <v>30</v>
      </c>
      <c r="F37" s="8">
        <v>0.02</v>
      </c>
      <c r="H37" s="14">
        <v>77109</v>
      </c>
      <c r="I37" s="14">
        <v>79457</v>
      </c>
      <c r="J37" s="14">
        <v>87683</v>
      </c>
      <c r="K37" s="14">
        <f t="shared" ref="K37:L37" si="47">J37*(1+$F37)</f>
        <v>89436.66</v>
      </c>
      <c r="L37" s="14">
        <f t="shared" si="47"/>
        <v>91225.393200000006</v>
      </c>
    </row>
    <row r="38" spans="1:18" x14ac:dyDescent="0.5">
      <c r="A38" s="55" t="s">
        <v>31</v>
      </c>
      <c r="F38" s="8">
        <v>0.02</v>
      </c>
      <c r="H38" s="18">
        <v>11880</v>
      </c>
      <c r="I38" s="18">
        <v>11880</v>
      </c>
      <c r="J38" s="18">
        <v>11880</v>
      </c>
      <c r="K38" s="18">
        <v>11880</v>
      </c>
      <c r="L38" s="18">
        <v>11880</v>
      </c>
    </row>
    <row r="39" spans="1:18" x14ac:dyDescent="0.5">
      <c r="A39" s="55" t="s">
        <v>32</v>
      </c>
      <c r="H39" s="18">
        <f>SUM(H19:H38)</f>
        <v>216750.81359999999</v>
      </c>
      <c r="I39" s="18">
        <f t="shared" ref="I39:L39" si="48">SUM(I19:I38)</f>
        <v>221489.81760000001</v>
      </c>
      <c r="J39" s="18">
        <f t="shared" si="48"/>
        <v>232060.65312799998</v>
      </c>
      <c r="K39" s="18">
        <f t="shared" si="48"/>
        <v>236504.73547056003</v>
      </c>
      <c r="L39" s="18">
        <f t="shared" si="48"/>
        <v>240813.50345997122</v>
      </c>
      <c r="M39" s="18">
        <f>L39*102%</f>
        <v>245629.77352917066</v>
      </c>
      <c r="N39" s="18">
        <f t="shared" ref="N39:Q39" si="49">M39*102%</f>
        <v>250542.36899975408</v>
      </c>
      <c r="O39" s="18">
        <f t="shared" si="49"/>
        <v>255553.21637974915</v>
      </c>
      <c r="P39" s="18">
        <f t="shared" si="49"/>
        <v>260664.28070734415</v>
      </c>
      <c r="Q39" s="18">
        <f t="shared" si="49"/>
        <v>265877.56632149103</v>
      </c>
      <c r="R39" s="2" t="s">
        <v>51</v>
      </c>
    </row>
    <row r="40" spans="1:18" x14ac:dyDescent="0.5">
      <c r="A40" s="55" t="s">
        <v>33</v>
      </c>
      <c r="H40" s="15">
        <f t="shared" ref="H40:Q40" si="50">H17-H39</f>
        <v>396119.52639999997</v>
      </c>
      <c r="I40" s="14">
        <f t="shared" si="50"/>
        <v>399532.12239999993</v>
      </c>
      <c r="J40" s="14">
        <f t="shared" si="50"/>
        <v>394926.20507200004</v>
      </c>
      <c r="K40" s="14">
        <f t="shared" si="50"/>
        <v>404033.59189344</v>
      </c>
      <c r="L40" s="14">
        <f t="shared" si="50"/>
        <v>407942.42245130887</v>
      </c>
      <c r="M40" s="14">
        <f t="shared" si="50"/>
        <v>418541.58490033494</v>
      </c>
      <c r="N40" s="14">
        <f t="shared" si="50"/>
        <v>422178.57895834162</v>
      </c>
      <c r="O40" s="14">
        <f t="shared" si="50"/>
        <v>425888.3128975085</v>
      </c>
      <c r="P40" s="14">
        <f t="shared" si="50"/>
        <v>436095.24151545868</v>
      </c>
      <c r="Q40" s="14">
        <f t="shared" si="50"/>
        <v>441639.84870576777</v>
      </c>
    </row>
    <row r="41" spans="1:18" s="10" customFormat="1" x14ac:dyDescent="0.5">
      <c r="A41" s="60"/>
    </row>
    <row r="42" spans="1:18" hidden="1" x14ac:dyDescent="0.5">
      <c r="C42" s="2" t="s">
        <v>57</v>
      </c>
      <c r="H42" s="22">
        <v>6.5000000000000002E-2</v>
      </c>
      <c r="I42" s="22">
        <v>6.5000000000000002E-2</v>
      </c>
      <c r="J42" s="22"/>
      <c r="K42" s="22">
        <f t="shared" ref="K42:Q42" si="51">J42</f>
        <v>0</v>
      </c>
      <c r="L42" s="22">
        <f t="shared" si="51"/>
        <v>0</v>
      </c>
      <c r="M42" s="22">
        <f t="shared" si="51"/>
        <v>0</v>
      </c>
      <c r="N42" s="22">
        <f t="shared" si="51"/>
        <v>0</v>
      </c>
      <c r="O42" s="22">
        <f t="shared" si="51"/>
        <v>0</v>
      </c>
      <c r="P42" s="22">
        <f t="shared" si="51"/>
        <v>0</v>
      </c>
      <c r="Q42" s="22">
        <f t="shared" si="51"/>
        <v>0</v>
      </c>
    </row>
    <row r="43" spans="1:18" hidden="1" x14ac:dyDescent="0.5">
      <c r="F43" s="16" t="s">
        <v>56</v>
      </c>
      <c r="H43" s="24">
        <f>H40/H42</f>
        <v>6094146.5599999996</v>
      </c>
      <c r="I43" s="24">
        <f t="shared" ref="I43:Q43" si="52">I40/I42</f>
        <v>6146648.036923076</v>
      </c>
      <c r="J43" s="24"/>
      <c r="K43" s="24" t="e">
        <f t="shared" si="52"/>
        <v>#DIV/0!</v>
      </c>
      <c r="L43" s="24" t="e">
        <f t="shared" si="52"/>
        <v>#DIV/0!</v>
      </c>
      <c r="M43" s="24" t="e">
        <f t="shared" si="52"/>
        <v>#DIV/0!</v>
      </c>
      <c r="N43" s="24" t="e">
        <f t="shared" si="52"/>
        <v>#DIV/0!</v>
      </c>
      <c r="O43" s="24" t="e">
        <f t="shared" si="52"/>
        <v>#DIV/0!</v>
      </c>
      <c r="P43" s="24" t="e">
        <f t="shared" si="52"/>
        <v>#DIV/0!</v>
      </c>
      <c r="Q43" s="24" t="e">
        <f t="shared" si="52"/>
        <v>#DIV/0!</v>
      </c>
    </row>
    <row r="44" spans="1:18" x14ac:dyDescent="0.5">
      <c r="H44" s="19"/>
      <c r="I44" s="52"/>
      <c r="J44" s="29"/>
      <c r="K44" s="14"/>
      <c r="L44" s="14"/>
    </row>
    <row r="45" spans="1:18" x14ac:dyDescent="0.5">
      <c r="A45" s="59" t="s">
        <v>36</v>
      </c>
      <c r="B45" s="2" t="s">
        <v>80</v>
      </c>
      <c r="H45" s="14"/>
      <c r="I45" s="14"/>
      <c r="J45" s="14"/>
      <c r="K45" s="14"/>
      <c r="L45" s="14"/>
    </row>
    <row r="48" spans="1:18" hidden="1" x14ac:dyDescent="0.5">
      <c r="C48" s="10"/>
      <c r="G48" s="51" t="s">
        <v>74</v>
      </c>
    </row>
    <row r="49" spans="3:18" hidden="1" x14ac:dyDescent="0.5">
      <c r="C49" s="17"/>
      <c r="G49" s="50">
        <f>E15</f>
        <v>26547</v>
      </c>
      <c r="I49" s="9">
        <f>I39/$G$49</f>
        <v>8.3433087580517569</v>
      </c>
      <c r="J49" s="9">
        <f>J39/$G$49</f>
        <v>8.741501982446227</v>
      </c>
      <c r="K49" s="9">
        <f t="shared" ref="K49:Q49" si="53">K39/$G$49</f>
        <v>8.9089062971544823</v>
      </c>
      <c r="L49" s="9">
        <f t="shared" si="53"/>
        <v>9.0712134501062724</v>
      </c>
      <c r="M49" s="9">
        <f t="shared" si="53"/>
        <v>9.2526377191083995</v>
      </c>
      <c r="N49" s="9">
        <f t="shared" si="53"/>
        <v>9.4376904734905676</v>
      </c>
      <c r="O49" s="9">
        <f t="shared" si="53"/>
        <v>9.626444282960378</v>
      </c>
      <c r="P49" s="9">
        <f t="shared" si="53"/>
        <v>9.8189731686195856</v>
      </c>
      <c r="Q49" s="9">
        <f t="shared" si="53"/>
        <v>10.015352631991977</v>
      </c>
      <c r="R49" s="9"/>
    </row>
    <row r="50" spans="3:18" hidden="1" x14ac:dyDescent="0.5">
      <c r="C50" s="9"/>
    </row>
  </sheetData>
  <phoneticPr fontId="9" type="noConversion"/>
  <printOptions horizontalCentered="1" gridLines="1"/>
  <pageMargins left="0.7" right="0.7" top="0.75" bottom="0.75" header="0.3" footer="0.3"/>
  <pageSetup paperSize="5" scale="55" orientation="landscape" r:id="rId1"/>
  <headerFooter>
    <oddFooter>&amp;L&amp;F&amp;R&amp;D&amp;T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4801-FE74-4079-8AB5-CB07BEAA6129}">
  <sheetPr>
    <pageSetUpPr fitToPage="1"/>
  </sheetPr>
  <dimension ref="A1:D43"/>
  <sheetViews>
    <sheetView topLeftCell="A16" zoomScale="154" zoomScaleNormal="154" workbookViewId="0">
      <selection activeCell="A18" sqref="A18"/>
    </sheetView>
  </sheetViews>
  <sheetFormatPr defaultRowHeight="14.6" x14ac:dyDescent="0.4"/>
  <cols>
    <col min="1" max="1" width="37.4609375" customWidth="1"/>
    <col min="2" max="2" width="14.84375" style="37" customWidth="1"/>
    <col min="3" max="12" width="14.84375" customWidth="1"/>
  </cols>
  <sheetData>
    <row r="1" spans="1:4" ht="20.6" x14ac:dyDescent="0.55000000000000004">
      <c r="A1" s="41" t="s">
        <v>68</v>
      </c>
    </row>
    <row r="2" spans="1:4" ht="18.45" x14ac:dyDescent="0.5">
      <c r="A2" s="11" t="s">
        <v>69</v>
      </c>
    </row>
    <row r="3" spans="1:4" ht="18.45" x14ac:dyDescent="0.5">
      <c r="A3" s="42">
        <v>44612</v>
      </c>
    </row>
    <row r="4" spans="1:4" x14ac:dyDescent="0.4">
      <c r="A4" s="40"/>
    </row>
    <row r="5" spans="1:4" x14ac:dyDescent="0.4">
      <c r="A5" s="40"/>
    </row>
    <row r="7" spans="1:4" x14ac:dyDescent="0.4">
      <c r="A7" t="s">
        <v>67</v>
      </c>
      <c r="B7" s="37">
        <f>'detail 301 blount'!E8</f>
        <v>176</v>
      </c>
    </row>
    <row r="8" spans="1:4" ht="18.45" x14ac:dyDescent="0.5">
      <c r="A8" s="1" t="str">
        <f>'detail 301 blount'!A9</f>
        <v>Tergar Meditation suite 102 &amp; 104 plus basement</v>
      </c>
      <c r="B8" s="37">
        <f>'detail 301 blount'!E9</f>
        <v>2705</v>
      </c>
      <c r="C8" s="35">
        <f>'detail 301 blount'!I9</f>
        <v>66871.94</v>
      </c>
    </row>
    <row r="9" spans="1:4" ht="18.45" x14ac:dyDescent="0.5">
      <c r="A9" s="1" t="str">
        <f>'detail 301 blount'!A10</f>
        <v>Ring and DuChateau</v>
      </c>
      <c r="B9" s="37">
        <f>'detail 301 blount'!E10</f>
        <v>2135</v>
      </c>
      <c r="C9" s="35">
        <f>'detail 301 blount'!I10</f>
        <v>53375</v>
      </c>
    </row>
    <row r="10" spans="1:4" ht="18.45" x14ac:dyDescent="0.5">
      <c r="A10" s="1" t="str">
        <f>'detail 301 blount'!A11</f>
        <v>Synergos Counseling, LLC</v>
      </c>
      <c r="B10" s="37">
        <f>'detail 301 blount'!E11</f>
        <v>2951</v>
      </c>
      <c r="C10" s="35">
        <f>'detail 301 blount'!I11</f>
        <v>73775</v>
      </c>
    </row>
    <row r="11" spans="1:4" ht="18.45" x14ac:dyDescent="0.5">
      <c r="A11" s="1" t="str">
        <f>'detail 301 blount'!A12</f>
        <v>Indeavor suite 201,202,204</v>
      </c>
      <c r="B11" s="37">
        <f>'detail 301 blount'!E12</f>
        <v>8041</v>
      </c>
      <c r="C11" s="35">
        <f>'detail 301 blount'!I12</f>
        <v>202872</v>
      </c>
    </row>
    <row r="12" spans="1:4" ht="18.45" x14ac:dyDescent="0.5">
      <c r="A12" s="1" t="str">
        <f>'detail 301 blount'!A13</f>
        <v>Synergos</v>
      </c>
      <c r="B12" s="37">
        <f>'detail 301 blount'!E13</f>
        <v>4978</v>
      </c>
      <c r="C12" s="35">
        <f>'detail 301 blount'!I13</f>
        <v>126939</v>
      </c>
    </row>
    <row r="13" spans="1:4" ht="18.45" x14ac:dyDescent="0.5">
      <c r="A13" s="1" t="str">
        <f>'detail 301 blount'!A14</f>
        <v>synergos</v>
      </c>
      <c r="B13" s="37">
        <f>'detail 301 blount'!E14</f>
        <v>3045</v>
      </c>
      <c r="C13" s="36">
        <f>'detail 301 blount'!I14</f>
        <v>75721</v>
      </c>
      <c r="D13" s="35"/>
    </row>
    <row r="14" spans="1:4" ht="18.45" x14ac:dyDescent="0.5">
      <c r="A14" s="1" t="str">
        <f>'detail 301 blount'!A15</f>
        <v>Subtotal Rent</v>
      </c>
      <c r="C14" s="35">
        <f>'detail 301 blount'!I15</f>
        <v>601641.93999999994</v>
      </c>
    </row>
    <row r="15" spans="1:4" ht="18.45" x14ac:dyDescent="0.5">
      <c r="A15" s="1" t="str">
        <f>'detail 301 blount'!A16</f>
        <v>Total - Park:</v>
      </c>
      <c r="C15" s="36">
        <f>'detail 301 blount'!I16</f>
        <v>19380</v>
      </c>
    </row>
    <row r="16" spans="1:4" ht="18.45" x14ac:dyDescent="0.5">
      <c r="A16" s="1" t="str">
        <f>'detail 301 blount'!A17</f>
        <v>Gross collectable income</v>
      </c>
      <c r="C16" s="35">
        <f>'detail 301 blount'!I17</f>
        <v>621021.93999999994</v>
      </c>
    </row>
    <row r="17" spans="1:3" ht="18.45" x14ac:dyDescent="0.5">
      <c r="A17" s="1" t="s">
        <v>70</v>
      </c>
      <c r="B17" s="38">
        <v>0.03</v>
      </c>
      <c r="C17" s="35">
        <f>-C16*B17</f>
        <v>-18630.658199999998</v>
      </c>
    </row>
    <row r="18" spans="1:3" ht="18.45" x14ac:dyDescent="0.5">
      <c r="A18" s="1" t="s">
        <v>71</v>
      </c>
      <c r="C18" s="35">
        <f>SUM(C16:C17)</f>
        <v>602391.2818</v>
      </c>
    </row>
    <row r="19" spans="1:3" ht="18.45" x14ac:dyDescent="0.5">
      <c r="A19" s="1"/>
    </row>
    <row r="20" spans="1:3" ht="18.45" x14ac:dyDescent="0.5">
      <c r="A20" s="20" t="str">
        <f>'detail 301 blount'!A18</f>
        <v>Operating Expenses</v>
      </c>
    </row>
    <row r="21" spans="1:3" ht="18.45" x14ac:dyDescent="0.5">
      <c r="A21" s="1" t="str">
        <f>'detail 301 blount'!A19</f>
        <v>management fees</v>
      </c>
      <c r="B21" s="38">
        <v>0.04</v>
      </c>
      <c r="C21" s="39">
        <f>C16*B21</f>
        <v>24840.8776</v>
      </c>
    </row>
    <row r="22" spans="1:3" ht="18.45" x14ac:dyDescent="0.5">
      <c r="A22" s="1" t="str">
        <f>'detail 301 blount'!A20</f>
        <v>gas</v>
      </c>
      <c r="C22" s="35">
        <f>'detail 301 blount'!H20</f>
        <v>11322</v>
      </c>
    </row>
    <row r="23" spans="1:3" ht="18.45" x14ac:dyDescent="0.5">
      <c r="A23" s="1" t="str">
        <f>'detail 301 blount'!A21</f>
        <v>electricity</v>
      </c>
      <c r="C23" s="35">
        <f>'detail 301 blount'!H21</f>
        <v>25961</v>
      </c>
    </row>
    <row r="24" spans="1:3" ht="18.45" x14ac:dyDescent="0.5">
      <c r="A24" s="1" t="str">
        <f>'detail 301 blount'!A22</f>
        <v>water sewer</v>
      </c>
      <c r="C24" s="35">
        <f>'detail 301 blount'!H22</f>
        <v>5807</v>
      </c>
    </row>
    <row r="25" spans="1:3" ht="18.45" x14ac:dyDescent="0.5">
      <c r="A25" s="1" t="str">
        <f>'detail 301 blount'!A23</f>
        <v>general repair</v>
      </c>
      <c r="C25" s="35">
        <f>'detail 301 blount'!H23</f>
        <v>10614</v>
      </c>
    </row>
    <row r="26" spans="1:3" ht="18.45" x14ac:dyDescent="0.5">
      <c r="A26" s="1" t="str">
        <f>'detail 301 blount'!A24</f>
        <v>plumbing</v>
      </c>
      <c r="C26" s="35">
        <f>'detail 301 blount'!H24</f>
        <v>1224</v>
      </c>
    </row>
    <row r="27" spans="1:3" ht="18.45" x14ac:dyDescent="0.5">
      <c r="A27" s="1" t="str">
        <f>'detail 301 blount'!A25</f>
        <v>hvac</v>
      </c>
      <c r="C27" s="35">
        <f>'detail 301 blount'!H25</f>
        <v>5000</v>
      </c>
    </row>
    <row r="28" spans="1:3" ht="18.45" x14ac:dyDescent="0.5">
      <c r="A28" s="1" t="str">
        <f>'detail 301 blount'!A26</f>
        <v>electircl repair</v>
      </c>
      <c r="C28" s="35">
        <f>'detail 301 blount'!H26</f>
        <v>729</v>
      </c>
    </row>
    <row r="29" spans="1:3" ht="18.45" x14ac:dyDescent="0.5">
      <c r="A29" s="1" t="str">
        <f>'detail 301 blount'!A27</f>
        <v>painting</v>
      </c>
      <c r="C29" s="35">
        <f>'detail 301 blount'!H27</f>
        <v>145</v>
      </c>
    </row>
    <row r="30" spans="1:3" ht="18.45" x14ac:dyDescent="0.5">
      <c r="A30" s="1" t="str">
        <f>'detail 301 blount'!A28</f>
        <v>fire and security</v>
      </c>
      <c r="C30" s="35">
        <f>'detail 301 blount'!H28</f>
        <v>5073</v>
      </c>
    </row>
    <row r="31" spans="1:3" ht="18.45" x14ac:dyDescent="0.5">
      <c r="A31" s="1" t="str">
        <f>'detail 301 blount'!A29</f>
        <v>signager</v>
      </c>
      <c r="C31" s="35">
        <f>'detail 301 blount'!H29</f>
        <v>85</v>
      </c>
    </row>
    <row r="32" spans="1:3" ht="18.45" x14ac:dyDescent="0.5">
      <c r="A32" s="1" t="str">
        <f>'detail 301 blount'!A30</f>
        <v>elevator</v>
      </c>
      <c r="C32" s="35">
        <f>'detail 301 blount'!H30</f>
        <v>3158</v>
      </c>
    </row>
    <row r="33" spans="1:3" ht="18.45" x14ac:dyDescent="0.5">
      <c r="A33" s="1" t="str">
        <f>'detail 301 blount'!A31</f>
        <v>ground maint</v>
      </c>
      <c r="C33" s="35">
        <f>'detail 301 blount'!H31</f>
        <v>803</v>
      </c>
    </row>
    <row r="34" spans="1:3" ht="18.45" x14ac:dyDescent="0.5">
      <c r="A34" s="1" t="str">
        <f>'detail 301 blount'!A32</f>
        <v>grounds maint contract</v>
      </c>
      <c r="C34" s="35">
        <f>'detail 301 blount'!H32</f>
        <v>3500</v>
      </c>
    </row>
    <row r="35" spans="1:3" ht="18.45" x14ac:dyDescent="0.5">
      <c r="A35" s="1" t="str">
        <f>'detail 301 blount'!A33</f>
        <v>cleaning service</v>
      </c>
      <c r="C35" s="35">
        <f>'detail 301 blount'!H33</f>
        <v>13029</v>
      </c>
    </row>
    <row r="36" spans="1:3" ht="18.45" x14ac:dyDescent="0.5">
      <c r="A36" s="1" t="str">
        <f>'detail 301 blount'!A34</f>
        <v>cleaning supplies</v>
      </c>
      <c r="C36" s="35">
        <f>'detail 301 blount'!H34</f>
        <v>3165</v>
      </c>
    </row>
    <row r="37" spans="1:3" ht="18.45" x14ac:dyDescent="0.5">
      <c r="A37" s="1" t="str">
        <f>'detail 301 blount'!A35</f>
        <v>trash removal</v>
      </c>
      <c r="C37" s="35">
        <f>'detail 301 blount'!H35</f>
        <v>6052</v>
      </c>
    </row>
    <row r="38" spans="1:3" ht="18.45" x14ac:dyDescent="0.5">
      <c r="A38" s="1" t="str">
        <f>'detail 301 blount'!A36</f>
        <v xml:space="preserve">insurance property liability </v>
      </c>
      <c r="C38" s="35">
        <f>'detail 301 blount'!H36</f>
        <v>7580</v>
      </c>
    </row>
    <row r="39" spans="1:3" ht="18.45" x14ac:dyDescent="0.5">
      <c r="A39" s="1" t="str">
        <f>'detail 301 blount'!A37</f>
        <v>taxes real estate</v>
      </c>
      <c r="C39" s="35">
        <f>'detail 301 blount'!H37</f>
        <v>77109</v>
      </c>
    </row>
    <row r="40" spans="1:3" ht="18.45" x14ac:dyDescent="0.5">
      <c r="A40" s="1" t="str">
        <f>'detail 301 blount'!A38</f>
        <v>taxes mall maintenance/encroachment</v>
      </c>
      <c r="C40" s="36">
        <f>'detail 301 blount'!H38</f>
        <v>11880</v>
      </c>
    </row>
    <row r="41" spans="1:3" ht="18.45" x14ac:dyDescent="0.5">
      <c r="A41" s="1" t="str">
        <f>'detail 301 blount'!A39</f>
        <v>total expenses</v>
      </c>
      <c r="C41" s="39">
        <f>SUM(C21:C40)</f>
        <v>217076.87760000001</v>
      </c>
    </row>
    <row r="43" spans="1:3" x14ac:dyDescent="0.4">
      <c r="A43" t="s">
        <v>72</v>
      </c>
      <c r="C43" s="35">
        <f>C18-C41</f>
        <v>385314.40419999999</v>
      </c>
    </row>
  </sheetData>
  <printOptions horizontalCentered="1"/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7969-23AE-4F38-B6C3-AFAD30D94576}">
  <sheetPr>
    <pageSetUpPr fitToPage="1"/>
  </sheetPr>
  <dimension ref="A1:E48"/>
  <sheetViews>
    <sheetView topLeftCell="A45" zoomScale="178" zoomScaleNormal="178" workbookViewId="0">
      <selection activeCell="B48" sqref="B1:E48"/>
    </sheetView>
  </sheetViews>
  <sheetFormatPr defaultRowHeight="14.6" x14ac:dyDescent="0.4"/>
  <cols>
    <col min="2" max="2" width="30.53515625" style="32" customWidth="1"/>
    <col min="3" max="3" width="7.69140625" style="32" customWidth="1"/>
    <col min="4" max="4" width="12.69140625" style="30" bestFit="1" customWidth="1"/>
    <col min="5" max="5" width="12.765625" style="30" customWidth="1"/>
  </cols>
  <sheetData>
    <row r="1" spans="1:5" x14ac:dyDescent="0.4">
      <c r="A1">
        <v>1</v>
      </c>
      <c r="B1" s="32" t="s">
        <v>61</v>
      </c>
      <c r="D1" s="30">
        <v>1140</v>
      </c>
      <c r="E1" s="30">
        <v>1140</v>
      </c>
    </row>
    <row r="2" spans="1:5" x14ac:dyDescent="0.4">
      <c r="A2">
        <v>2</v>
      </c>
      <c r="B2" s="32" t="s">
        <v>61</v>
      </c>
      <c r="D2" s="30">
        <v>1140</v>
      </c>
      <c r="E2" s="30">
        <v>1140</v>
      </c>
    </row>
    <row r="3" spans="1:5" x14ac:dyDescent="0.4">
      <c r="A3">
        <v>3</v>
      </c>
      <c r="B3" s="32" t="s">
        <v>61</v>
      </c>
      <c r="D3" s="30">
        <v>1140</v>
      </c>
      <c r="E3" s="30">
        <v>1140</v>
      </c>
    </row>
    <row r="4" spans="1:5" x14ac:dyDescent="0.4">
      <c r="A4">
        <v>4</v>
      </c>
      <c r="B4" s="32" t="s">
        <v>61</v>
      </c>
      <c r="D4" s="30">
        <v>1140</v>
      </c>
      <c r="E4" s="30">
        <v>1140</v>
      </c>
    </row>
    <row r="5" spans="1:5" x14ac:dyDescent="0.4">
      <c r="A5">
        <v>5</v>
      </c>
      <c r="B5" s="32" t="s">
        <v>61</v>
      </c>
      <c r="D5" s="30">
        <v>1140</v>
      </c>
      <c r="E5" s="30">
        <v>1140</v>
      </c>
    </row>
    <row r="6" spans="1:5" x14ac:dyDescent="0.4">
      <c r="A6">
        <v>6</v>
      </c>
      <c r="B6" s="32" t="s">
        <v>61</v>
      </c>
      <c r="D6" s="30">
        <v>1140</v>
      </c>
      <c r="E6" s="30">
        <v>1140</v>
      </c>
    </row>
    <row r="7" spans="1:5" x14ac:dyDescent="0.4">
      <c r="A7">
        <v>7</v>
      </c>
      <c r="B7" s="32" t="s">
        <v>61</v>
      </c>
      <c r="D7" s="30">
        <v>1140</v>
      </c>
      <c r="E7" s="30">
        <v>1140</v>
      </c>
    </row>
    <row r="8" spans="1:5" x14ac:dyDescent="0.4">
      <c r="A8">
        <v>8</v>
      </c>
      <c r="B8" s="32" t="s">
        <v>61</v>
      </c>
      <c r="D8" s="30">
        <v>1140</v>
      </c>
      <c r="E8" s="30">
        <v>1140</v>
      </c>
    </row>
    <row r="9" spans="1:5" x14ac:dyDescent="0.4">
      <c r="A9">
        <v>9</v>
      </c>
      <c r="B9" s="32" t="s">
        <v>61</v>
      </c>
      <c r="D9" s="30">
        <v>1140</v>
      </c>
      <c r="E9" s="30">
        <v>1140</v>
      </c>
    </row>
    <row r="10" spans="1:5" x14ac:dyDescent="0.4">
      <c r="A10">
        <v>10</v>
      </c>
      <c r="B10" s="32" t="s">
        <v>61</v>
      </c>
      <c r="D10" s="30">
        <v>1140</v>
      </c>
      <c r="E10" s="30">
        <v>1140</v>
      </c>
    </row>
    <row r="11" spans="1:5" x14ac:dyDescent="0.4">
      <c r="A11">
        <v>11</v>
      </c>
      <c r="B11" s="32" t="s">
        <v>61</v>
      </c>
      <c r="D11" s="30">
        <v>1140</v>
      </c>
      <c r="E11" s="30">
        <v>1140</v>
      </c>
    </row>
    <row r="12" spans="1:5" x14ac:dyDescent="0.4">
      <c r="A12">
        <v>12</v>
      </c>
      <c r="B12" s="32" t="s">
        <v>61</v>
      </c>
      <c r="D12" s="30">
        <v>0</v>
      </c>
      <c r="E12" s="30">
        <v>1140</v>
      </c>
    </row>
    <row r="13" spans="1:5" x14ac:dyDescent="0.4">
      <c r="A13">
        <v>13</v>
      </c>
      <c r="B13" s="32" t="s">
        <v>61</v>
      </c>
      <c r="D13" s="30">
        <v>0</v>
      </c>
      <c r="E13" s="30">
        <v>1140</v>
      </c>
    </row>
    <row r="14" spans="1:5" x14ac:dyDescent="0.4">
      <c r="A14">
        <v>14</v>
      </c>
      <c r="B14" s="32" t="s">
        <v>61</v>
      </c>
      <c r="D14" s="30">
        <v>1020</v>
      </c>
      <c r="E14" s="30">
        <v>1140</v>
      </c>
    </row>
    <row r="15" spans="1:5" x14ac:dyDescent="0.4">
      <c r="A15">
        <v>15</v>
      </c>
      <c r="B15" s="32" t="s">
        <v>61</v>
      </c>
      <c r="D15" s="30">
        <v>1020</v>
      </c>
      <c r="E15" s="30">
        <v>1140</v>
      </c>
    </row>
    <row r="16" spans="1:5" x14ac:dyDescent="0.4">
      <c r="A16">
        <v>16</v>
      </c>
      <c r="B16" s="32" t="s">
        <v>61</v>
      </c>
      <c r="D16" s="30">
        <v>0</v>
      </c>
      <c r="E16" s="30">
        <v>1140</v>
      </c>
    </row>
    <row r="17" spans="1:5" x14ac:dyDescent="0.4">
      <c r="A17">
        <v>17</v>
      </c>
      <c r="B17" s="32" t="s">
        <v>61</v>
      </c>
      <c r="D17" s="30">
        <v>1020</v>
      </c>
      <c r="E17" s="30">
        <v>1140</v>
      </c>
    </row>
    <row r="18" spans="1:5" ht="17.149999999999999" x14ac:dyDescent="0.7">
      <c r="A18">
        <v>18</v>
      </c>
      <c r="B18" s="32" t="s">
        <v>61</v>
      </c>
      <c r="D18" s="31">
        <v>1020</v>
      </c>
      <c r="E18" s="30">
        <v>1140</v>
      </c>
    </row>
    <row r="19" spans="1:5" x14ac:dyDescent="0.4">
      <c r="B19" s="32" t="s">
        <v>62</v>
      </c>
      <c r="D19" s="30">
        <f>SUM(D1:D18)</f>
        <v>16620</v>
      </c>
      <c r="E19" s="30">
        <f>SUM(E1:E18)</f>
        <v>20520</v>
      </c>
    </row>
    <row r="21" spans="1:5" x14ac:dyDescent="0.4">
      <c r="B21" s="32" t="s">
        <v>63</v>
      </c>
      <c r="C21" s="32">
        <v>2022</v>
      </c>
      <c r="D21" s="30">
        <v>589504.81000000006</v>
      </c>
      <c r="E21" s="30">
        <v>594658</v>
      </c>
    </row>
    <row r="22" spans="1:5" x14ac:dyDescent="0.4">
      <c r="B22" s="32" t="s">
        <v>73</v>
      </c>
    </row>
    <row r="23" spans="1:5" x14ac:dyDescent="0.4">
      <c r="B23" s="32" t="s">
        <v>64</v>
      </c>
      <c r="D23" s="30">
        <f>SUM(D19:D22)</f>
        <v>606124.81000000006</v>
      </c>
      <c r="E23" s="30">
        <f>SUM(E19:E21)</f>
        <v>615178</v>
      </c>
    </row>
    <row r="24" spans="1:5" x14ac:dyDescent="0.4">
      <c r="B24" s="32" t="s">
        <v>65</v>
      </c>
    </row>
    <row r="25" spans="1:5" x14ac:dyDescent="0.4">
      <c r="B25" s="33" t="str">
        <f>'detail 301 blount'!A19</f>
        <v>management fees</v>
      </c>
      <c r="C25" s="33" t="s">
        <v>66</v>
      </c>
      <c r="D25" s="30">
        <f>D23*C25</f>
        <v>24244.992400000003</v>
      </c>
      <c r="E25" s="30">
        <f>D25</f>
        <v>24244.992400000003</v>
      </c>
    </row>
    <row r="26" spans="1:5" x14ac:dyDescent="0.4">
      <c r="B26" s="33" t="str">
        <f>'detail 301 blount'!A20</f>
        <v>gas</v>
      </c>
      <c r="C26" s="33"/>
      <c r="D26" s="34">
        <f>'detail 301 blount'!I20</f>
        <v>11548.44</v>
      </c>
      <c r="E26" s="30">
        <f t="shared" ref="E26:E42" si="0">D26</f>
        <v>11548.44</v>
      </c>
    </row>
    <row r="27" spans="1:5" x14ac:dyDescent="0.4">
      <c r="B27" s="33" t="str">
        <f>'detail 301 blount'!A21</f>
        <v>electricity</v>
      </c>
      <c r="C27" s="33"/>
      <c r="D27" s="34">
        <f>'detail 301 blount'!I21</f>
        <v>26480.22</v>
      </c>
      <c r="E27" s="30">
        <f t="shared" si="0"/>
        <v>26480.22</v>
      </c>
    </row>
    <row r="28" spans="1:5" x14ac:dyDescent="0.4">
      <c r="B28" s="33" t="str">
        <f>'detail 301 blount'!A22</f>
        <v>water sewer</v>
      </c>
      <c r="C28" s="33"/>
      <c r="D28" s="34">
        <f>'detail 301 blount'!I22</f>
        <v>5923.14</v>
      </c>
      <c r="E28" s="30">
        <f t="shared" si="0"/>
        <v>5923.14</v>
      </c>
    </row>
    <row r="29" spans="1:5" x14ac:dyDescent="0.4">
      <c r="B29" s="33" t="str">
        <f>'detail 301 blount'!A23</f>
        <v>general repair</v>
      </c>
      <c r="C29" s="33"/>
      <c r="D29" s="34">
        <f>'detail 301 blount'!I23</f>
        <v>10826.28</v>
      </c>
      <c r="E29" s="30">
        <f t="shared" si="0"/>
        <v>10826.28</v>
      </c>
    </row>
    <row r="30" spans="1:5" x14ac:dyDescent="0.4">
      <c r="B30" s="33" t="str">
        <f>'detail 301 blount'!A24</f>
        <v>plumbing</v>
      </c>
      <c r="C30" s="33"/>
      <c r="D30" s="34">
        <f>'detail 301 blount'!I24</f>
        <v>1248.48</v>
      </c>
      <c r="E30" s="30">
        <f t="shared" si="0"/>
        <v>1248.48</v>
      </c>
    </row>
    <row r="31" spans="1:5" x14ac:dyDescent="0.4">
      <c r="B31" s="33" t="str">
        <f>'detail 301 blount'!A25</f>
        <v>hvac</v>
      </c>
      <c r="C31" s="33"/>
      <c r="D31" s="34">
        <f>'detail 301 blount'!I25</f>
        <v>5100</v>
      </c>
      <c r="E31" s="30">
        <f t="shared" si="0"/>
        <v>5100</v>
      </c>
    </row>
    <row r="32" spans="1:5" x14ac:dyDescent="0.4">
      <c r="B32" s="33" t="str">
        <f>'detail 301 blount'!A26</f>
        <v>electircl repair</v>
      </c>
      <c r="C32" s="33"/>
      <c r="D32" s="34">
        <f>'detail 301 blount'!I26</f>
        <v>743.58</v>
      </c>
      <c r="E32" s="30">
        <f t="shared" si="0"/>
        <v>743.58</v>
      </c>
    </row>
    <row r="33" spans="2:5" x14ac:dyDescent="0.4">
      <c r="B33" s="33" t="str">
        <f>'detail 301 blount'!A27</f>
        <v>painting</v>
      </c>
      <c r="C33" s="33"/>
      <c r="D33" s="34">
        <f>'detail 301 blount'!I27</f>
        <v>147.9</v>
      </c>
      <c r="E33" s="30">
        <f t="shared" si="0"/>
        <v>147.9</v>
      </c>
    </row>
    <row r="34" spans="2:5" x14ac:dyDescent="0.4">
      <c r="B34" s="33" t="str">
        <f>'detail 301 blount'!A28</f>
        <v>fire and security</v>
      </c>
      <c r="C34" s="33"/>
      <c r="D34" s="34">
        <f>'detail 301 blount'!I28</f>
        <v>5174.46</v>
      </c>
      <c r="E34" s="30">
        <f t="shared" si="0"/>
        <v>5174.46</v>
      </c>
    </row>
    <row r="35" spans="2:5" x14ac:dyDescent="0.4">
      <c r="B35" s="33" t="str">
        <f>'detail 301 blount'!A29</f>
        <v>signager</v>
      </c>
      <c r="C35" s="33"/>
      <c r="D35" s="34">
        <f>'detail 301 blount'!I29</f>
        <v>86.7</v>
      </c>
      <c r="E35" s="30">
        <f t="shared" si="0"/>
        <v>86.7</v>
      </c>
    </row>
    <row r="36" spans="2:5" x14ac:dyDescent="0.4">
      <c r="B36" s="33" t="str">
        <f>'detail 301 blount'!A30</f>
        <v>elevator</v>
      </c>
      <c r="C36" s="33"/>
      <c r="D36" s="34">
        <f>'detail 301 blount'!I30</f>
        <v>3221.16</v>
      </c>
      <c r="E36" s="30">
        <f t="shared" si="0"/>
        <v>3221.16</v>
      </c>
    </row>
    <row r="37" spans="2:5" x14ac:dyDescent="0.4">
      <c r="B37" s="33" t="str">
        <f>'detail 301 blount'!A31</f>
        <v>ground maint</v>
      </c>
      <c r="C37" s="33"/>
      <c r="D37" s="34">
        <f>'detail 301 blount'!I31</f>
        <v>819.06000000000006</v>
      </c>
      <c r="E37" s="30">
        <f t="shared" si="0"/>
        <v>819.06000000000006</v>
      </c>
    </row>
    <row r="38" spans="2:5" x14ac:dyDescent="0.4">
      <c r="B38" s="33" t="str">
        <f>'detail 301 blount'!A32</f>
        <v>grounds maint contract</v>
      </c>
      <c r="C38" s="33"/>
      <c r="D38" s="34">
        <f>'detail 301 blount'!I32</f>
        <v>3570</v>
      </c>
      <c r="E38" s="30">
        <f t="shared" si="0"/>
        <v>3570</v>
      </c>
    </row>
    <row r="39" spans="2:5" x14ac:dyDescent="0.4">
      <c r="B39" s="33" t="str">
        <f>'detail 301 blount'!A33</f>
        <v>cleaning service</v>
      </c>
      <c r="C39" s="33"/>
      <c r="D39" s="34">
        <f>'detail 301 blount'!I33</f>
        <v>13289.58</v>
      </c>
      <c r="E39" s="30">
        <f t="shared" si="0"/>
        <v>13289.58</v>
      </c>
    </row>
    <row r="40" spans="2:5" x14ac:dyDescent="0.4">
      <c r="B40" s="33" t="str">
        <f>'detail 301 blount'!A34</f>
        <v>cleaning supplies</v>
      </c>
      <c r="C40" s="33"/>
      <c r="D40" s="34">
        <f>'detail 301 blount'!I34</f>
        <v>3228.3</v>
      </c>
      <c r="E40" s="30">
        <f t="shared" si="0"/>
        <v>3228.3</v>
      </c>
    </row>
    <row r="41" spans="2:5" x14ac:dyDescent="0.4">
      <c r="B41" s="33" t="str">
        <f>'detail 301 blount'!A35</f>
        <v>trash removal</v>
      </c>
      <c r="C41" s="33"/>
      <c r="D41" s="34">
        <f>'detail 301 blount'!I35</f>
        <v>6173.04</v>
      </c>
      <c r="E41" s="30">
        <f t="shared" si="0"/>
        <v>6173.04</v>
      </c>
    </row>
    <row r="42" spans="2:5" x14ac:dyDescent="0.4">
      <c r="B42" s="33" t="str">
        <f>'detail 301 blount'!A36</f>
        <v xml:space="preserve">insurance property liability </v>
      </c>
      <c r="C42" s="33"/>
      <c r="D42" s="34">
        <f>'detail 301 blount'!I36</f>
        <v>7731.6</v>
      </c>
      <c r="E42" s="30">
        <f t="shared" si="0"/>
        <v>7731.6</v>
      </c>
    </row>
    <row r="43" spans="2:5" x14ac:dyDescent="0.4">
      <c r="B43" s="33" t="str">
        <f>'detail 301 blount'!A37</f>
        <v>taxes real estate</v>
      </c>
      <c r="C43" s="33"/>
      <c r="D43" s="34">
        <f>'detail 301 blount'!I37</f>
        <v>79457</v>
      </c>
      <c r="E43" s="30">
        <f>4200000*0.023</f>
        <v>96600</v>
      </c>
    </row>
    <row r="44" spans="2:5" ht="29.15" x14ac:dyDescent="0.4">
      <c r="B44" s="33" t="str">
        <f>'detail 301 blount'!A38</f>
        <v>taxes mall maintenance/encroachment</v>
      </c>
      <c r="C44" s="33"/>
      <c r="D44" s="34">
        <f>'detail 301 blount'!I38</f>
        <v>11880</v>
      </c>
      <c r="E44" s="34">
        <f>D44</f>
        <v>11880</v>
      </c>
    </row>
    <row r="45" spans="2:5" x14ac:dyDescent="0.4">
      <c r="B45" s="33"/>
      <c r="C45" s="33"/>
    </row>
    <row r="46" spans="2:5" x14ac:dyDescent="0.4">
      <c r="B46" s="33" t="str">
        <f>'detail 301 blount'!A39</f>
        <v>total expenses</v>
      </c>
      <c r="C46" s="33"/>
      <c r="E46" s="30">
        <f>SUM(E25:E44)</f>
        <v>238036.93239999999</v>
      </c>
    </row>
    <row r="47" spans="2:5" x14ac:dyDescent="0.4">
      <c r="B47" s="33"/>
      <c r="C47" s="33"/>
    </row>
    <row r="48" spans="2:5" x14ac:dyDescent="0.4">
      <c r="B48" s="33" t="str">
        <f>'detail 301 blount'!A40</f>
        <v>net operating income</v>
      </c>
      <c r="C48" s="33"/>
      <c r="E48" s="30">
        <f>E23-E46</f>
        <v>377141.06760000001</v>
      </c>
    </row>
  </sheetData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detail 301 blount</vt:lpstr>
      <vt:lpstr>rent adjustment</vt:lpstr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marty rifken</cp:lastModifiedBy>
  <cp:lastPrinted>2023-12-08T23:33:05Z</cp:lastPrinted>
  <dcterms:created xsi:type="dcterms:W3CDTF">2018-06-25T14:23:29Z</dcterms:created>
  <dcterms:modified xsi:type="dcterms:W3CDTF">2023-12-08T23:35:46Z</dcterms:modified>
</cp:coreProperties>
</file>